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liffbrookcapital.sharepoint.com/Shared Documents/PropConnex/2023 Competition/"/>
    </mc:Choice>
  </mc:AlternateContent>
  <xr:revisionPtr revIDLastSave="0" documentId="8_{7B121051-A117-4515-B56D-B34B80502740}" xr6:coauthVersionLast="47" xr6:coauthVersionMax="47" xr10:uidLastSave="{00000000-0000-0000-0000-000000000000}"/>
  <bookViews>
    <workbookView xWindow="-120" yWindow="-120" windowWidth="29040" windowHeight="15840" tabRatio="556" xr2:uid="{00000000-000D-0000-FFFF-FFFF00000000}"/>
  </bookViews>
  <sheets>
    <sheet name="Income Summary" sheetId="2" r:id="rId1"/>
    <sheet name="Tenancy Schedule" sheetId="1" r:id="rId2"/>
    <sheet name="Outgoings" sheetId="4" r:id="rId3"/>
  </sheets>
  <definedNames>
    <definedName name="NLA">'Tenancy Schedule'!$D$98</definedName>
    <definedName name="_xlnm.Print_Area" localSheetId="0">'Income Summary'!$B$2:$G$33</definedName>
    <definedName name="_xlnm.Print_Area" localSheetId="2">Outgoings!$B$2:$E$36</definedName>
    <definedName name="_xlnm.Print_Area" localSheetId="1">'Tenancy Schedule'!$A$2:$Q$102</definedName>
    <definedName name="_xlnm.Print_Titles" localSheetId="1">'Tenancy Schedule'!$2:$7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2" l="1"/>
  <c r="B4" i="4"/>
  <c r="I98" i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16" i="2"/>
  <c r="N96" i="1"/>
  <c r="F18" i="1" l="1"/>
  <c r="J18" i="1"/>
  <c r="M18" i="1"/>
  <c r="F19" i="1"/>
  <c r="J19" i="1"/>
  <c r="M19" i="1"/>
  <c r="F20" i="1"/>
  <c r="J20" i="1"/>
  <c r="M20" i="1"/>
  <c r="F21" i="1"/>
  <c r="J21" i="1"/>
  <c r="M21" i="1"/>
  <c r="F22" i="1"/>
  <c r="J22" i="1"/>
  <c r="M22" i="1"/>
  <c r="F23" i="1"/>
  <c r="J23" i="1"/>
  <c r="M23" i="1"/>
  <c r="F24" i="1"/>
  <c r="J24" i="1"/>
  <c r="M24" i="1"/>
  <c r="F25" i="1"/>
  <c r="J25" i="1"/>
  <c r="M25" i="1"/>
  <c r="F32" i="1"/>
  <c r="J32" i="1"/>
  <c r="M32" i="1"/>
  <c r="E32" i="2"/>
  <c r="G32" i="2" s="1"/>
  <c r="D28" i="4"/>
  <c r="M43" i="1" l="1"/>
  <c r="F43" i="1"/>
  <c r="M79" i="1"/>
  <c r="J79" i="1"/>
  <c r="F79" i="1"/>
  <c r="M76" i="1"/>
  <c r="J76" i="1"/>
  <c r="F76" i="1"/>
  <c r="M75" i="1"/>
  <c r="J75" i="1"/>
  <c r="F75" i="1"/>
  <c r="M69" i="1"/>
  <c r="J69" i="1"/>
  <c r="F69" i="1"/>
  <c r="M68" i="1"/>
  <c r="J68" i="1"/>
  <c r="F68" i="1"/>
  <c r="M34" i="1"/>
  <c r="J34" i="1"/>
  <c r="F34" i="1"/>
  <c r="M33" i="1"/>
  <c r="J33" i="1"/>
  <c r="F33" i="1"/>
  <c r="M38" i="1"/>
  <c r="J38" i="1"/>
  <c r="F38" i="1"/>
  <c r="M41" i="1"/>
  <c r="J41" i="1"/>
  <c r="F41" i="1"/>
  <c r="M42" i="1"/>
  <c r="J42" i="1"/>
  <c r="F42" i="1"/>
  <c r="M47" i="1"/>
  <c r="J47" i="1"/>
  <c r="F47" i="1"/>
  <c r="M46" i="1"/>
  <c r="J46" i="1"/>
  <c r="F46" i="1"/>
  <c r="M45" i="1"/>
  <c r="J45" i="1"/>
  <c r="F45" i="1"/>
  <c r="M55" i="1"/>
  <c r="J55" i="1"/>
  <c r="F55" i="1"/>
  <c r="M54" i="1"/>
  <c r="J54" i="1"/>
  <c r="F54" i="1"/>
  <c r="M53" i="1"/>
  <c r="J53" i="1"/>
  <c r="F53" i="1"/>
  <c r="M52" i="1"/>
  <c r="J52" i="1"/>
  <c r="F52" i="1"/>
  <c r="M51" i="1"/>
  <c r="J51" i="1"/>
  <c r="F51" i="1"/>
  <c r="M26" i="1"/>
  <c r="J26" i="1"/>
  <c r="F26" i="1"/>
  <c r="M13" i="1"/>
  <c r="J13" i="1"/>
  <c r="F13" i="1"/>
  <c r="M12" i="1"/>
  <c r="J12" i="1"/>
  <c r="F12" i="1"/>
  <c r="M11" i="1"/>
  <c r="J11" i="1"/>
  <c r="F11" i="1"/>
  <c r="J94" i="1"/>
  <c r="H94" i="1"/>
  <c r="F94" i="1"/>
  <c r="J93" i="1"/>
  <c r="H93" i="1"/>
  <c r="F93" i="1"/>
  <c r="J92" i="1"/>
  <c r="H92" i="1"/>
  <c r="F92" i="1"/>
  <c r="J91" i="1"/>
  <c r="H91" i="1"/>
  <c r="F91" i="1"/>
  <c r="H90" i="1"/>
  <c r="H87" i="1"/>
  <c r="H88" i="1"/>
  <c r="H89" i="1"/>
  <c r="H86" i="1"/>
  <c r="J87" i="1"/>
  <c r="D14" i="4"/>
  <c r="F9" i="1"/>
  <c r="M81" i="1"/>
  <c r="J81" i="1"/>
  <c r="F81" i="1"/>
  <c r="M80" i="1"/>
  <c r="J80" i="1"/>
  <c r="F80" i="1"/>
  <c r="M78" i="1"/>
  <c r="J78" i="1"/>
  <c r="F78" i="1"/>
  <c r="M77" i="1"/>
  <c r="J77" i="1"/>
  <c r="F77" i="1"/>
  <c r="M74" i="1"/>
  <c r="J74" i="1"/>
  <c r="F74" i="1"/>
  <c r="M73" i="1"/>
  <c r="J73" i="1"/>
  <c r="F73" i="1"/>
  <c r="M72" i="1"/>
  <c r="J72" i="1"/>
  <c r="F72" i="1"/>
  <c r="M71" i="1"/>
  <c r="J71" i="1"/>
  <c r="F71" i="1"/>
  <c r="M70" i="1"/>
  <c r="J70" i="1"/>
  <c r="F70" i="1"/>
  <c r="M67" i="1"/>
  <c r="J67" i="1"/>
  <c r="F67" i="1"/>
  <c r="M66" i="1"/>
  <c r="J66" i="1"/>
  <c r="F66" i="1"/>
  <c r="M65" i="1"/>
  <c r="J65" i="1"/>
  <c r="F65" i="1"/>
  <c r="M64" i="1"/>
  <c r="J64" i="1"/>
  <c r="F64" i="1"/>
  <c r="M63" i="1"/>
  <c r="J63" i="1"/>
  <c r="F63" i="1"/>
  <c r="M62" i="1"/>
  <c r="J62" i="1"/>
  <c r="F62" i="1"/>
  <c r="M61" i="1"/>
  <c r="J61" i="1"/>
  <c r="F61" i="1"/>
  <c r="M60" i="1"/>
  <c r="J60" i="1"/>
  <c r="F60" i="1"/>
  <c r="M59" i="1"/>
  <c r="J59" i="1"/>
  <c r="F59" i="1"/>
  <c r="M58" i="1"/>
  <c r="J58" i="1"/>
  <c r="F58" i="1"/>
  <c r="M57" i="1"/>
  <c r="J57" i="1"/>
  <c r="F57" i="1"/>
  <c r="M56" i="1"/>
  <c r="J56" i="1"/>
  <c r="F56" i="1"/>
  <c r="M50" i="1"/>
  <c r="J50" i="1"/>
  <c r="F50" i="1"/>
  <c r="M49" i="1"/>
  <c r="J49" i="1"/>
  <c r="F49" i="1"/>
  <c r="M48" i="1"/>
  <c r="J48" i="1"/>
  <c r="F48" i="1"/>
  <c r="M44" i="1"/>
  <c r="J44" i="1"/>
  <c r="F44" i="1"/>
  <c r="M40" i="1"/>
  <c r="J40" i="1"/>
  <c r="F40" i="1"/>
  <c r="M39" i="1"/>
  <c r="J39" i="1"/>
  <c r="F39" i="1"/>
  <c r="M37" i="1"/>
  <c r="J37" i="1"/>
  <c r="F37" i="1"/>
  <c r="M36" i="1"/>
  <c r="J36" i="1"/>
  <c r="F36" i="1"/>
  <c r="M35" i="1"/>
  <c r="J35" i="1"/>
  <c r="F35" i="1"/>
  <c r="M31" i="1"/>
  <c r="J31" i="1"/>
  <c r="F31" i="1"/>
  <c r="M30" i="1"/>
  <c r="J30" i="1"/>
  <c r="F30" i="1"/>
  <c r="M29" i="1"/>
  <c r="J29" i="1"/>
  <c r="F29" i="1"/>
  <c r="M28" i="1"/>
  <c r="J28" i="1"/>
  <c r="F28" i="1"/>
  <c r="M27" i="1"/>
  <c r="J27" i="1"/>
  <c r="F27" i="1"/>
  <c r="M10" i="1"/>
  <c r="J10" i="1"/>
  <c r="F10" i="1"/>
  <c r="F90" i="1"/>
  <c r="F89" i="1"/>
  <c r="F88" i="1"/>
  <c r="F87" i="1"/>
  <c r="F86" i="1"/>
  <c r="J90" i="1"/>
  <c r="J89" i="1"/>
  <c r="J88" i="1"/>
  <c r="I15" i="1"/>
  <c r="D15" i="1"/>
  <c r="I83" i="1"/>
  <c r="D83" i="1"/>
  <c r="D98" i="1" l="1"/>
  <c r="M9" i="1" l="1"/>
  <c r="J9" i="1" l="1"/>
  <c r="G6" i="2" l="1"/>
  <c r="B2" i="2"/>
  <c r="B2" i="4" s="1"/>
  <c r="C6" i="2"/>
  <c r="C7" i="2"/>
  <c r="C8" i="2"/>
  <c r="G7" i="2" l="1"/>
  <c r="D30" i="4"/>
  <c r="G12" i="2" s="1"/>
  <c r="E30" i="4" l="1"/>
  <c r="E12" i="4"/>
  <c r="E10" i="4"/>
  <c r="E11" i="4"/>
  <c r="E28" i="4"/>
  <c r="E14" i="4"/>
  <c r="G10" i="2" l="1"/>
  <c r="I96" i="1" l="1"/>
  <c r="N30" i="1" l="1"/>
  <c r="N45" i="1"/>
  <c r="N62" i="1"/>
  <c r="N71" i="1"/>
  <c r="N10" i="1"/>
  <c r="N20" i="1"/>
  <c r="N35" i="1"/>
  <c r="N49" i="1"/>
  <c r="N65" i="1"/>
  <c r="N73" i="1"/>
  <c r="N9" i="1"/>
  <c r="N59" i="1"/>
  <c r="N70" i="1"/>
  <c r="N32" i="1"/>
  <c r="N72" i="1"/>
  <c r="N21" i="1"/>
  <c r="N36" i="1"/>
  <c r="N50" i="1"/>
  <c r="N66" i="1"/>
  <c r="N74" i="1"/>
  <c r="N39" i="1"/>
  <c r="N68" i="1"/>
  <c r="N76" i="1"/>
  <c r="N24" i="1"/>
  <c r="N37" i="1"/>
  <c r="N57" i="1"/>
  <c r="N67" i="1"/>
  <c r="N75" i="1"/>
  <c r="N25" i="1"/>
  <c r="N46" i="1"/>
  <c r="N26" i="1"/>
  <c r="N43" i="1"/>
  <c r="N60" i="1"/>
  <c r="N69" i="1"/>
  <c r="N79" i="1"/>
  <c r="N29" i="1"/>
  <c r="N44" i="1"/>
  <c r="N61" i="1"/>
  <c r="N80" i="1"/>
  <c r="N64" i="1"/>
  <c r="J96" i="1"/>
  <c r="G8" i="2"/>
  <c r="G9" i="2" s="1"/>
  <c r="G11" i="2" s="1"/>
  <c r="G13" i="2" s="1"/>
  <c r="G34" i="2" s="1"/>
  <c r="J86" i="1"/>
  <c r="N83" i="1" l="1"/>
  <c r="N15" i="1"/>
  <c r="N98" i="1" l="1"/>
</calcChain>
</file>

<file path=xl/sharedStrings.xml><?xml version="1.0" encoding="utf-8"?>
<sst xmlns="http://schemas.openxmlformats.org/spreadsheetml/2006/main" count="332" uniqueCount="190">
  <si>
    <t>Tenant</t>
  </si>
  <si>
    <t>Expiry</t>
  </si>
  <si>
    <t>Option</t>
  </si>
  <si>
    <t>Commence</t>
  </si>
  <si>
    <t>Term</t>
  </si>
  <si>
    <t xml:space="preserve">Rent </t>
  </si>
  <si>
    <t>$pa</t>
  </si>
  <si>
    <t xml:space="preserve">Rental </t>
  </si>
  <si>
    <t>Basis</t>
  </si>
  <si>
    <t>Next Review</t>
  </si>
  <si>
    <t>Date</t>
  </si>
  <si>
    <t>Total Rental Income</t>
  </si>
  <si>
    <t>Outgoing Recoveries</t>
  </si>
  <si>
    <t>Gross Rental Income</t>
  </si>
  <si>
    <t>Net Passing Income</t>
  </si>
  <si>
    <t>Area</t>
  </si>
  <si>
    <t>Building Expenses</t>
  </si>
  <si>
    <t>$/m²</t>
  </si>
  <si>
    <t>Statutory Expenses</t>
  </si>
  <si>
    <t>Council Rates</t>
  </si>
  <si>
    <t>Land Tax</t>
  </si>
  <si>
    <t>Operating Expenses</t>
  </si>
  <si>
    <t>1. All outgoings are exclusive of GST</t>
  </si>
  <si>
    <t>Recoverable Building Expenses</t>
  </si>
  <si>
    <t>Outgoings Recovery</t>
  </si>
  <si>
    <t>Years</t>
  </si>
  <si>
    <t>Estimated</t>
  </si>
  <si>
    <t>Total Statutory Expenses</t>
  </si>
  <si>
    <t>Total Operating Expenses</t>
  </si>
  <si>
    <t>Unit</t>
  </si>
  <si>
    <t>Estimated Fully Let Net Income</t>
  </si>
  <si>
    <t>Retail Tenants</t>
  </si>
  <si>
    <t>Total Retail Tenants</t>
  </si>
  <si>
    <t>Office Tenants</t>
  </si>
  <si>
    <t>Car Parking</t>
  </si>
  <si>
    <t>No of Bays</t>
  </si>
  <si>
    <t>per space p.a.</t>
  </si>
  <si>
    <t>per space /mth</t>
  </si>
  <si>
    <t>Total Office Tenants</t>
  </si>
  <si>
    <t>Water &amp; Sewerage Rates</t>
  </si>
  <si>
    <t>ADD:</t>
  </si>
  <si>
    <t>LESS:</t>
  </si>
  <si>
    <t>Car Spaces</t>
  </si>
  <si>
    <t>No of Spaces</t>
  </si>
  <si>
    <t>Total Car Parking</t>
  </si>
  <si>
    <t>Other</t>
  </si>
  <si>
    <t>NOTES:</t>
  </si>
  <si>
    <t>1. All amounts are GST exclusive and rounded.</t>
  </si>
  <si>
    <t>Budgeted Outgoings Expenses</t>
  </si>
  <si>
    <t>($pa)</t>
  </si>
  <si>
    <t>Comments</t>
  </si>
  <si>
    <r>
      <t>Area m</t>
    </r>
    <r>
      <rPr>
        <b/>
        <vertAlign val="superscript"/>
        <sz val="10"/>
        <color indexed="23"/>
        <rFont val="Segoe UI"/>
        <family val="2"/>
      </rPr>
      <t>2</t>
    </r>
  </si>
  <si>
    <r>
      <t>$/m</t>
    </r>
    <r>
      <rPr>
        <b/>
        <vertAlign val="superscript"/>
        <sz val="10"/>
        <color indexed="23"/>
        <rFont val="Segoe UI"/>
        <family val="2"/>
      </rPr>
      <t>2</t>
    </r>
  </si>
  <si>
    <r>
      <t xml:space="preserve">Market Rent 
</t>
    </r>
    <r>
      <rPr>
        <sz val="10"/>
        <color indexed="9"/>
        <rFont val="Segoe UI"/>
        <family val="2"/>
      </rPr>
      <t>($/bay pa)</t>
    </r>
  </si>
  <si>
    <t>Gross</t>
  </si>
  <si>
    <t>Outgoings Schedule</t>
  </si>
  <si>
    <t>`</t>
  </si>
  <si>
    <r>
      <t xml:space="preserve">Gross Market Rent </t>
    </r>
    <r>
      <rPr>
        <sz val="10"/>
        <color indexed="9"/>
        <rFont val="Segoe UI"/>
        <family val="2"/>
      </rPr>
      <t>($/sqm pa)</t>
    </r>
  </si>
  <si>
    <t>Proforma Income Summary</t>
  </si>
  <si>
    <t>Living Holdings Pty Ltd</t>
  </si>
  <si>
    <t>Huaqiao Trading Pty Ltd</t>
  </si>
  <si>
    <t>Sunny Girl Pty Ltd</t>
  </si>
  <si>
    <t>Bubblegum Clothing Pty. Limited</t>
  </si>
  <si>
    <t>Y &amp; Y Fashions Pty Ltd</t>
  </si>
  <si>
    <t>Vacant</t>
  </si>
  <si>
    <t>Fotex Pty Ltd</t>
  </si>
  <si>
    <t>Golden Lily Trading Pty Ltd</t>
  </si>
  <si>
    <t>KMS Building Pty Ltd</t>
  </si>
  <si>
    <t>Australian National Education Pty. Ltd.</t>
  </si>
  <si>
    <t>Shop 1</t>
  </si>
  <si>
    <t>Shop 2</t>
  </si>
  <si>
    <t>Shop 3</t>
  </si>
  <si>
    <t>Shop 4</t>
  </si>
  <si>
    <t>Shop 5</t>
  </si>
  <si>
    <t>Suite 11</t>
  </si>
  <si>
    <t>Suite 12</t>
  </si>
  <si>
    <t>Suite 12A</t>
  </si>
  <si>
    <t>Suite 14</t>
  </si>
  <si>
    <t>Suite 15</t>
  </si>
  <si>
    <t>Suite 16</t>
  </si>
  <si>
    <t>Suite 17</t>
  </si>
  <si>
    <t>Suite 18</t>
  </si>
  <si>
    <t>Suite 28</t>
  </si>
  <si>
    <t>Suite 45</t>
  </si>
  <si>
    <t>Suite 62</t>
  </si>
  <si>
    <t>Suite 81</t>
  </si>
  <si>
    <t>Suite 81A</t>
  </si>
  <si>
    <t>Suite 91</t>
  </si>
  <si>
    <t>Suite 92</t>
  </si>
  <si>
    <t>Suite 96</t>
  </si>
  <si>
    <t>Fashion Mecca Pty Ltd</t>
  </si>
  <si>
    <t>Scala Designs Group Pty Ltd</t>
  </si>
  <si>
    <t>Ebonie N Ivory Pty Ltd</t>
  </si>
  <si>
    <t>YH &amp; Co Group Pty Ltd</t>
  </si>
  <si>
    <t>Wild Ginger Fashion Industry Pty. Ltd.</t>
  </si>
  <si>
    <t>Ao Min Wan Pty Ltd</t>
  </si>
  <si>
    <t>Country Clothing International Pty Ltd</t>
  </si>
  <si>
    <t>Miracle Fashion Trading Pty Ltd</t>
  </si>
  <si>
    <t>Suite 21</t>
  </si>
  <si>
    <t>Suite 22</t>
  </si>
  <si>
    <t>Suite 22A</t>
  </si>
  <si>
    <t>Suite 23</t>
  </si>
  <si>
    <t>Suite 24-26</t>
  </si>
  <si>
    <t>Suite 27</t>
  </si>
  <si>
    <t>Suite 31</t>
  </si>
  <si>
    <t>Suite 31A</t>
  </si>
  <si>
    <t>Suite 32</t>
  </si>
  <si>
    <t>Suite 34</t>
  </si>
  <si>
    <t>Suite 35</t>
  </si>
  <si>
    <t>Total</t>
  </si>
  <si>
    <t>Suite 36</t>
  </si>
  <si>
    <t>Suite 37</t>
  </si>
  <si>
    <t>Suite 38</t>
  </si>
  <si>
    <t>Fashion Illusion Pty. Ltd.</t>
  </si>
  <si>
    <t>Suite 42</t>
  </si>
  <si>
    <t>The Trustee for Luvalot Clothing Trust</t>
  </si>
  <si>
    <t>Suite 43 &amp; 44</t>
  </si>
  <si>
    <t>Suite 45A</t>
  </si>
  <si>
    <t>Livi Holdings Pty Ltd</t>
  </si>
  <si>
    <t>Suite 45B</t>
  </si>
  <si>
    <t>Cadigal Skills Institute Pty Ltd</t>
  </si>
  <si>
    <t>Suite 46</t>
  </si>
  <si>
    <t>QQ Fashion Sydney Pty Ltd</t>
  </si>
  <si>
    <t>Suite 47 &amp; 48</t>
  </si>
  <si>
    <t>As Women Collection Pty Ltd</t>
  </si>
  <si>
    <t>Suite 51</t>
  </si>
  <si>
    <t>A &amp; V Enterprises Pty Ltd</t>
  </si>
  <si>
    <t>Suite 52</t>
  </si>
  <si>
    <t>Qtrend Fashion Pty Ltd</t>
  </si>
  <si>
    <t>Suite 53</t>
  </si>
  <si>
    <t>Ael Teoh and Associates Pty Limited</t>
  </si>
  <si>
    <t>Suite 54</t>
  </si>
  <si>
    <t>Adorne Pty Ltd</t>
  </si>
  <si>
    <t>Suite 55</t>
  </si>
  <si>
    <t>Cotton Village Pty Ltd</t>
  </si>
  <si>
    <t>Suite 56</t>
  </si>
  <si>
    <t>Ntrinsic Group Pty Ltd</t>
  </si>
  <si>
    <t>Suite 57</t>
  </si>
  <si>
    <t>Global Designer Solutions Pty Ltd</t>
  </si>
  <si>
    <t>Suite 58</t>
  </si>
  <si>
    <t>Australian Council for the Promotion of Peaceful</t>
  </si>
  <si>
    <t>Suite 61</t>
  </si>
  <si>
    <t>Mothership Events Pty Limited</t>
  </si>
  <si>
    <t>Suite 63 &amp; 64</t>
  </si>
  <si>
    <t>The Trustee for Pdn Fashion Trust</t>
  </si>
  <si>
    <t>Suite 65</t>
  </si>
  <si>
    <t>Suite 66</t>
  </si>
  <si>
    <t>Suite 67 &amp; 68</t>
  </si>
  <si>
    <t>Suite 71</t>
  </si>
  <si>
    <t>Parenting Research Centre Inc</t>
  </si>
  <si>
    <t>Suite 72</t>
  </si>
  <si>
    <t>Cesi Fashion Pty Ltd</t>
  </si>
  <si>
    <t>Suite 73</t>
  </si>
  <si>
    <t>Suite 74</t>
  </si>
  <si>
    <t>Suite 75, 76, 77</t>
  </si>
  <si>
    <t>Suite 78</t>
  </si>
  <si>
    <t>Suite 82</t>
  </si>
  <si>
    <t>Seven Colour Pty Ltd</t>
  </si>
  <si>
    <t>Suite 83</t>
  </si>
  <si>
    <t>Nick Hannay Pty Ltd</t>
  </si>
  <si>
    <t>Suite 84</t>
  </si>
  <si>
    <t>Australian Management Skills</t>
  </si>
  <si>
    <t>Suite 85 &amp; 86</t>
  </si>
  <si>
    <t>Suite 87</t>
  </si>
  <si>
    <t>Suite 93 &amp; 94</t>
  </si>
  <si>
    <t>Senses Accessories</t>
  </si>
  <si>
    <t>Suite 95</t>
  </si>
  <si>
    <t>Suite 98</t>
  </si>
  <si>
    <t>Noodz Boutique</t>
  </si>
  <si>
    <t>Suite 99</t>
  </si>
  <si>
    <t>Retail</t>
  </si>
  <si>
    <t>Office</t>
  </si>
  <si>
    <t>Vacant Car Spaces</t>
  </si>
  <si>
    <t>Vacant Car Bays</t>
  </si>
  <si>
    <t>Air Conditioning</t>
  </si>
  <si>
    <t>Glamour Plus (Ching On Lo)</t>
  </si>
  <si>
    <t xml:space="preserve">Wale by Income </t>
  </si>
  <si>
    <t xml:space="preserve">Total </t>
  </si>
  <si>
    <t>1. Assume all leases past expiry are MTM</t>
  </si>
  <si>
    <t>Skyrack Tower</t>
  </si>
  <si>
    <t>Tenancy Schedule</t>
  </si>
  <si>
    <t>Cleaning</t>
  </si>
  <si>
    <t>Building Management</t>
  </si>
  <si>
    <t>Electricity</t>
  </si>
  <si>
    <t>Fire Protection</t>
  </si>
  <si>
    <t>Lifts</t>
  </si>
  <si>
    <t>Repairs &amp; Maintenance</t>
  </si>
  <si>
    <t>Security</t>
  </si>
  <si>
    <t>Telephone</t>
  </si>
  <si>
    <t>Miscellaneous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</si>
</sst>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&quot;$&quot;#,##0"/>
    <numFmt numFmtId="167" formatCode="#,##0.0"/>
    <numFmt numFmtId="168" formatCode="&quot;$&quot;#,##0.00"/>
    <numFmt numFmtId="169" formatCode="0.0"/>
    <numFmt numFmtId="170" formatCode="dd/mm/yyyy;@"/>
    <numFmt numFmtId="171" formatCode="d\ mmmm\ yyyy"/>
    <numFmt numFmtId="172" formatCode="#,##0.0000"/>
    <numFmt numFmtId="173" formatCode="0.0%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sz val="20"/>
      <name val="Arial"/>
      <family val="2"/>
    </font>
    <font>
      <sz val="10"/>
      <color indexed="21"/>
      <name val="Arial"/>
      <family val="2"/>
    </font>
    <font>
      <sz val="10"/>
      <name val="Segoe UI"/>
      <family val="2"/>
    </font>
    <font>
      <sz val="10"/>
      <color indexed="56"/>
      <name val="Segoe UI"/>
      <family val="2"/>
    </font>
    <font>
      <sz val="11"/>
      <color indexed="10"/>
      <name val="Segoe UI"/>
      <family val="2"/>
    </font>
    <font>
      <b/>
      <sz val="10"/>
      <color indexed="23"/>
      <name val="Segoe UI"/>
      <family val="2"/>
    </font>
    <font>
      <b/>
      <vertAlign val="superscript"/>
      <sz val="10"/>
      <color indexed="23"/>
      <name val="Segoe UI"/>
      <family val="2"/>
    </font>
    <font>
      <b/>
      <sz val="10"/>
      <color indexed="10"/>
      <name val="Segoe UI"/>
      <family val="2"/>
    </font>
    <font>
      <sz val="10"/>
      <color indexed="12"/>
      <name val="Segoe UI"/>
      <family val="2"/>
    </font>
    <font>
      <sz val="10"/>
      <color indexed="23"/>
      <name val="Segoe UI"/>
      <family val="2"/>
    </font>
    <font>
      <sz val="10"/>
      <color indexed="10"/>
      <name val="Segoe UI"/>
      <family val="2"/>
    </font>
    <font>
      <b/>
      <sz val="10"/>
      <name val="Segoe UI"/>
      <family val="2"/>
    </font>
    <font>
      <sz val="11"/>
      <name val="Segoe UI"/>
      <family val="2"/>
    </font>
    <font>
      <sz val="20"/>
      <name val="Segoe UI"/>
      <family val="2"/>
    </font>
    <font>
      <b/>
      <sz val="20"/>
      <color indexed="23"/>
      <name val="Segoe UI"/>
      <family val="2"/>
    </font>
    <font>
      <b/>
      <sz val="12"/>
      <color indexed="23"/>
      <name val="Segoe UI"/>
      <family val="2"/>
    </font>
    <font>
      <sz val="12"/>
      <name val="Segoe UI"/>
      <family val="2"/>
    </font>
    <font>
      <b/>
      <sz val="12"/>
      <color indexed="10"/>
      <name val="Segoe UI"/>
      <family val="2"/>
    </font>
    <font>
      <sz val="10"/>
      <color indexed="9"/>
      <name val="Segoe UI"/>
      <family val="2"/>
    </font>
    <font>
      <b/>
      <sz val="10"/>
      <color indexed="9"/>
      <name val="Segoe UI"/>
      <family val="2"/>
    </font>
    <font>
      <b/>
      <u/>
      <sz val="18"/>
      <name val="Segoe UI"/>
      <family val="2"/>
    </font>
    <font>
      <b/>
      <sz val="14"/>
      <color indexed="9"/>
      <name val="Segoe UI"/>
      <family val="2"/>
    </font>
    <font>
      <b/>
      <i/>
      <sz val="10"/>
      <color indexed="9"/>
      <name val="Segoe UI"/>
      <family val="2"/>
    </font>
    <font>
      <b/>
      <i/>
      <sz val="10"/>
      <name val="Segoe UI"/>
      <family val="2"/>
    </font>
    <font>
      <sz val="10"/>
      <color theme="5"/>
      <name val="Segoe UI"/>
      <family val="2"/>
    </font>
    <font>
      <b/>
      <sz val="20"/>
      <color theme="5"/>
      <name val="Segoe UI"/>
      <family val="2"/>
    </font>
    <font>
      <b/>
      <sz val="14"/>
      <color theme="5"/>
      <name val="Segoe UI"/>
      <family val="2"/>
    </font>
    <font>
      <b/>
      <sz val="10"/>
      <color theme="5"/>
      <name val="Segoe UI"/>
      <family val="2"/>
    </font>
    <font>
      <sz val="20"/>
      <color theme="5"/>
      <name val="Segoe UI"/>
      <family val="2"/>
    </font>
    <font>
      <b/>
      <sz val="12"/>
      <color theme="5"/>
      <name val="Segoe UI"/>
      <family val="2"/>
    </font>
    <font>
      <b/>
      <i/>
      <u/>
      <sz val="10"/>
      <color theme="5"/>
      <name val="Segoe UI"/>
      <family val="2"/>
    </font>
    <font>
      <sz val="10"/>
      <color theme="5"/>
      <name val="Arial"/>
      <family val="2"/>
    </font>
    <font>
      <b/>
      <sz val="11"/>
      <color indexed="10"/>
      <name val="Segoe UI"/>
      <family val="2"/>
    </font>
    <font>
      <b/>
      <sz val="10"/>
      <color indexed="12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9"/>
      </left>
      <right/>
      <top/>
      <bottom style="medium">
        <color indexed="23"/>
      </bottom>
      <diagonal/>
    </border>
    <border>
      <left/>
      <right style="medium">
        <color indexed="9"/>
      </right>
      <top/>
      <bottom style="medium">
        <color indexed="23"/>
      </bottom>
      <diagonal/>
    </border>
    <border>
      <left/>
      <right/>
      <top style="hair">
        <color indexed="23"/>
      </top>
      <bottom/>
      <diagonal/>
    </border>
    <border>
      <left style="thin">
        <color indexed="9"/>
      </left>
      <right style="thin">
        <color indexed="9"/>
      </right>
      <top style="medium">
        <color indexed="23"/>
      </top>
      <bottom/>
      <diagonal/>
    </border>
    <border>
      <left style="thin">
        <color indexed="9"/>
      </left>
      <right/>
      <top style="medium">
        <color indexed="23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23"/>
      </bottom>
      <diagonal/>
    </border>
    <border>
      <left style="thin">
        <color indexed="9"/>
      </left>
      <right/>
      <top/>
      <bottom style="medium">
        <color indexed="23"/>
      </bottom>
      <diagonal/>
    </border>
    <border>
      <left/>
      <right style="thin">
        <color indexed="9"/>
      </right>
      <top/>
      <bottom style="medium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/>
      <bottom style="hair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/>
      <top style="hair">
        <color indexed="23"/>
      </top>
      <bottom style="hair">
        <color indexed="23"/>
      </bottom>
      <diagonal/>
    </border>
    <border>
      <left/>
      <right style="medium">
        <color indexed="9"/>
      </right>
      <top style="hair">
        <color indexed="23"/>
      </top>
      <bottom style="hair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 style="thin">
        <color indexed="9"/>
      </right>
      <top style="medium">
        <color indexed="23"/>
      </top>
      <bottom/>
      <diagonal/>
    </border>
    <border>
      <left style="medium">
        <color indexed="9"/>
      </left>
      <right/>
      <top style="medium">
        <color indexed="23"/>
      </top>
      <bottom/>
      <diagonal/>
    </border>
    <border>
      <left/>
      <right style="medium">
        <color indexed="9"/>
      </right>
      <top style="medium">
        <color indexed="23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8">
    <xf numFmtId="0" fontId="0" fillId="0" borderId="0" xfId="0"/>
    <xf numFmtId="0" fontId="4" fillId="2" borderId="0" xfId="0" applyFont="1" applyFill="1"/>
    <xf numFmtId="0" fontId="5" fillId="2" borderId="0" xfId="0" applyFont="1" applyFill="1"/>
    <xf numFmtId="166" fontId="4" fillId="2" borderId="0" xfId="0" applyNumberFormat="1" applyFont="1" applyFill="1"/>
    <xf numFmtId="0" fontId="8" fillId="2" borderId="0" xfId="0" applyFont="1" applyFill="1"/>
    <xf numFmtId="0" fontId="6" fillId="2" borderId="0" xfId="0" applyFont="1" applyFill="1"/>
    <xf numFmtId="165" fontId="4" fillId="2" borderId="0" xfId="1" applyNumberFormat="1" applyFont="1" applyFill="1" applyBorder="1"/>
    <xf numFmtId="0" fontId="4" fillId="2" borderId="0" xfId="0" applyFont="1" applyFill="1" applyAlignment="1">
      <alignment vertical="center"/>
    </xf>
    <xf numFmtId="0" fontId="10" fillId="2" borderId="0" xfId="0" applyFont="1" applyFill="1"/>
    <xf numFmtId="0" fontId="5" fillId="2" borderId="0" xfId="0" applyFont="1" applyFill="1" applyAlignment="1">
      <alignment horizontal="right"/>
    </xf>
    <xf numFmtId="166" fontId="5" fillId="2" borderId="0" xfId="0" applyNumberFormat="1" applyFont="1" applyFill="1"/>
    <xf numFmtId="0" fontId="9" fillId="2" borderId="0" xfId="0" applyFont="1" applyFill="1"/>
    <xf numFmtId="166" fontId="9" fillId="2" borderId="0" xfId="0" applyNumberFormat="1" applyFont="1" applyFill="1"/>
    <xf numFmtId="165" fontId="9" fillId="2" borderId="0" xfId="1" applyNumberFormat="1" applyFont="1" applyFill="1" applyBorder="1"/>
    <xf numFmtId="166" fontId="9" fillId="2" borderId="0" xfId="0" applyNumberFormat="1" applyFont="1" applyFill="1" applyAlignment="1">
      <alignment vertical="center"/>
    </xf>
    <xf numFmtId="10" fontId="9" fillId="2" borderId="0" xfId="5" applyNumberFormat="1" applyFont="1" applyFill="1" applyBorder="1" applyAlignment="1">
      <alignment horizontal="center"/>
    </xf>
    <xf numFmtId="0" fontId="11" fillId="2" borderId="0" xfId="0" applyFont="1" applyFill="1"/>
    <xf numFmtId="165" fontId="5" fillId="2" borderId="0" xfId="0" applyNumberFormat="1" applyFont="1" applyFill="1"/>
    <xf numFmtId="165" fontId="4" fillId="2" borderId="0" xfId="0" applyNumberFormat="1" applyFont="1" applyFill="1"/>
    <xf numFmtId="0" fontId="12" fillId="2" borderId="0" xfId="0" applyFont="1" applyFill="1"/>
    <xf numFmtId="0" fontId="18" fillId="2" borderId="0" xfId="0" applyFont="1" applyFill="1" applyAlignment="1">
      <alignment vertical="center"/>
    </xf>
    <xf numFmtId="0" fontId="12" fillId="2" borderId="2" xfId="0" applyFont="1" applyFill="1" applyBorder="1" applyAlignment="1">
      <alignment vertical="center"/>
    </xf>
    <xf numFmtId="0" fontId="21" fillId="2" borderId="0" xfId="0" applyFont="1" applyFill="1"/>
    <xf numFmtId="0" fontId="23" fillId="2" borderId="0" xfId="0" applyFont="1" applyFill="1"/>
    <xf numFmtId="0" fontId="19" fillId="2" borderId="3" xfId="0" applyFont="1" applyFill="1" applyBorder="1"/>
    <xf numFmtId="0" fontId="24" fillId="2" borderId="3" xfId="0" applyFont="1" applyFill="1" applyBorder="1" applyAlignment="1">
      <alignment horizontal="right" vertical="center"/>
    </xf>
    <xf numFmtId="0" fontId="26" fillId="2" borderId="0" xfId="0" applyFont="1" applyFill="1"/>
    <xf numFmtId="0" fontId="22" fillId="2" borderId="15" xfId="0" applyFont="1" applyFill="1" applyBorder="1"/>
    <xf numFmtId="0" fontId="22" fillId="2" borderId="1" xfId="0" applyFont="1" applyFill="1" applyBorder="1"/>
    <xf numFmtId="0" fontId="25" fillId="2" borderId="0" xfId="0" applyFont="1" applyFill="1" applyAlignment="1">
      <alignment vertical="center"/>
    </xf>
    <xf numFmtId="166" fontId="27" fillId="2" borderId="0" xfId="1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22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5" fillId="2" borderId="4" xfId="0" applyFont="1" applyFill="1" applyBorder="1" applyAlignment="1">
      <alignment vertical="center"/>
    </xf>
    <xf numFmtId="166" fontId="25" fillId="2" borderId="4" xfId="1" applyNumberFormat="1" applyFont="1" applyFill="1" applyBorder="1" applyAlignment="1">
      <alignment horizontal="right" vertical="center"/>
    </xf>
    <xf numFmtId="0" fontId="29" fillId="3" borderId="0" xfId="0" applyFont="1" applyFill="1" applyAlignment="1">
      <alignment horizontal="left" vertical="center"/>
    </xf>
    <xf numFmtId="0" fontId="12" fillId="2" borderId="15" xfId="0" applyFont="1" applyFill="1" applyBorder="1" applyAlignment="1">
      <alignment horizontal="left"/>
    </xf>
    <xf numFmtId="0" fontId="26" fillId="2" borderId="0" xfId="0" applyFont="1" applyFill="1" applyAlignment="1">
      <alignment horizontal="center"/>
    </xf>
    <xf numFmtId="167" fontId="26" fillId="2" borderId="0" xfId="1" applyNumberFormat="1" applyFont="1" applyFill="1" applyAlignment="1">
      <alignment horizontal="center"/>
    </xf>
    <xf numFmtId="168" fontId="26" fillId="2" borderId="0" xfId="4" applyNumberFormat="1" applyFont="1" applyFill="1" applyAlignment="1">
      <alignment horizontal="center"/>
    </xf>
    <xf numFmtId="166" fontId="26" fillId="2" borderId="0" xfId="1" applyNumberFormat="1" applyFont="1" applyFill="1" applyBorder="1" applyAlignment="1">
      <alignment horizontal="right" vertical="center"/>
    </xf>
    <xf numFmtId="10" fontId="12" fillId="2" borderId="0" xfId="5" applyNumberFormat="1" applyFont="1" applyFill="1" applyBorder="1" applyAlignment="1">
      <alignment horizontal="center"/>
    </xf>
    <xf numFmtId="165" fontId="12" fillId="2" borderId="0" xfId="1" applyNumberFormat="1" applyFont="1" applyFill="1" applyBorder="1"/>
    <xf numFmtId="0" fontId="30" fillId="2" borderId="0" xfId="0" applyFont="1" applyFill="1" applyAlignment="1">
      <alignment horizontal="left"/>
    </xf>
    <xf numFmtId="0" fontId="19" fillId="2" borderId="0" xfId="0" applyFont="1" applyFill="1"/>
    <xf numFmtId="166" fontId="19" fillId="2" borderId="0" xfId="0" applyNumberFormat="1" applyFont="1" applyFill="1"/>
    <xf numFmtId="165" fontId="19" fillId="2" borderId="0" xfId="1" applyNumberFormat="1" applyFont="1" applyFill="1" applyBorder="1"/>
    <xf numFmtId="0" fontId="28" fillId="2" borderId="0" xfId="0" applyFont="1" applyFill="1"/>
    <xf numFmtId="0" fontId="31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12" fillId="2" borderId="16" xfId="0" applyFont="1" applyFill="1" applyBorder="1"/>
    <xf numFmtId="0" fontId="29" fillId="2" borderId="0" xfId="0" applyFont="1" applyFill="1" applyAlignment="1">
      <alignment horizontal="center"/>
    </xf>
    <xf numFmtId="43" fontId="12" fillId="2" borderId="0" xfId="1" applyFont="1" applyFill="1" applyBorder="1" applyAlignment="1">
      <alignment vertical="center"/>
    </xf>
    <xf numFmtId="165" fontId="12" fillId="2" borderId="18" xfId="1" applyNumberFormat="1" applyFont="1" applyFill="1" applyBorder="1" applyAlignment="1">
      <alignment vertical="center"/>
    </xf>
    <xf numFmtId="43" fontId="12" fillId="2" borderId="19" xfId="1" applyFont="1" applyFill="1" applyBorder="1" applyAlignment="1">
      <alignment vertical="center"/>
    </xf>
    <xf numFmtId="43" fontId="28" fillId="2" borderId="0" xfId="1" applyFont="1" applyFill="1" applyBorder="1" applyAlignment="1">
      <alignment vertical="center"/>
    </xf>
    <xf numFmtId="43" fontId="18" fillId="2" borderId="0" xfId="1" applyFont="1" applyFill="1" applyBorder="1" applyAlignment="1">
      <alignment vertical="center"/>
    </xf>
    <xf numFmtId="165" fontId="18" fillId="2" borderId="17" xfId="1" applyNumberFormat="1" applyFont="1" applyFill="1" applyBorder="1" applyAlignment="1">
      <alignment vertical="center"/>
    </xf>
    <xf numFmtId="43" fontId="29" fillId="2" borderId="0" xfId="1" applyFont="1" applyFill="1" applyBorder="1" applyAlignment="1">
      <alignment vertical="center"/>
    </xf>
    <xf numFmtId="43" fontId="12" fillId="2" borderId="0" xfId="1" applyFont="1" applyFill="1" applyBorder="1" applyAlignment="1">
      <alignment horizontal="right" vertical="center"/>
    </xf>
    <xf numFmtId="165" fontId="12" fillId="2" borderId="18" xfId="1" applyNumberFormat="1" applyFont="1" applyFill="1" applyBorder="1" applyAlignment="1" applyProtection="1">
      <alignment vertical="center"/>
    </xf>
    <xf numFmtId="43" fontId="12" fillId="2" borderId="19" xfId="1" applyFont="1" applyFill="1" applyBorder="1" applyAlignment="1" applyProtection="1">
      <alignment vertical="center"/>
    </xf>
    <xf numFmtId="43" fontId="28" fillId="2" borderId="0" xfId="1" applyFont="1" applyFill="1" applyBorder="1" applyAlignment="1">
      <alignment horizontal="right" vertical="center"/>
    </xf>
    <xf numFmtId="0" fontId="18" fillId="2" borderId="0" xfId="2" applyNumberFormat="1" applyFont="1" applyFill="1" applyBorder="1" applyAlignment="1">
      <alignment horizontal="left" vertical="center"/>
    </xf>
    <xf numFmtId="43" fontId="18" fillId="2" borderId="0" xfId="1" applyFont="1" applyFill="1" applyBorder="1" applyAlignment="1">
      <alignment horizontal="right" vertical="center"/>
    </xf>
    <xf numFmtId="165" fontId="18" fillId="2" borderId="17" xfId="1" applyNumberFormat="1" applyFont="1" applyFill="1" applyBorder="1" applyAlignment="1">
      <alignment horizontal="left" vertical="center"/>
    </xf>
    <xf numFmtId="0" fontId="21" fillId="2" borderId="0" xfId="0" applyFont="1" applyFill="1" applyAlignment="1">
      <alignment vertical="center"/>
    </xf>
    <xf numFmtId="43" fontId="21" fillId="2" borderId="0" xfId="1" applyFont="1" applyFill="1" applyBorder="1" applyAlignment="1">
      <alignment vertical="center"/>
    </xf>
    <xf numFmtId="165" fontId="21" fillId="2" borderId="17" xfId="1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vertical="center" wrapText="1"/>
    </xf>
    <xf numFmtId="165" fontId="15" fillId="2" borderId="4" xfId="1" applyNumberFormat="1" applyFont="1" applyFill="1" applyBorder="1" applyAlignment="1">
      <alignment vertical="center"/>
    </xf>
    <xf numFmtId="43" fontId="15" fillId="2" borderId="4" xfId="1" applyFont="1" applyFill="1" applyBorder="1" applyAlignment="1">
      <alignment vertical="center"/>
    </xf>
    <xf numFmtId="43" fontId="32" fillId="2" borderId="0" xfId="1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164" fontId="12" fillId="2" borderId="0" xfId="3" applyFont="1" applyFill="1" applyBorder="1" applyAlignment="1">
      <alignment vertical="center"/>
    </xf>
    <xf numFmtId="164" fontId="28" fillId="2" borderId="0" xfId="3" applyFont="1" applyFill="1" applyBorder="1" applyAlignment="1">
      <alignment vertical="center"/>
    </xf>
    <xf numFmtId="4" fontId="21" fillId="2" borderId="0" xfId="0" applyNumberFormat="1" applyFont="1" applyFill="1" applyAlignment="1">
      <alignment horizontal="left"/>
    </xf>
    <xf numFmtId="0" fontId="29" fillId="2" borderId="0" xfId="0" applyFont="1" applyFill="1"/>
    <xf numFmtId="4" fontId="29" fillId="2" borderId="0" xfId="0" applyNumberFormat="1" applyFont="1" applyFill="1" applyAlignment="1">
      <alignment horizontal="left"/>
    </xf>
    <xf numFmtId="0" fontId="33" fillId="2" borderId="0" xfId="0" applyFont="1" applyFill="1"/>
    <xf numFmtId="0" fontId="32" fillId="2" borderId="0" xfId="0" applyFont="1" applyFill="1"/>
    <xf numFmtId="0" fontId="34" fillId="2" borderId="0" xfId="0" applyFont="1" applyFill="1"/>
    <xf numFmtId="0" fontId="37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7" fillId="2" borderId="14" xfId="0" applyFont="1" applyFill="1" applyBorder="1" applyAlignment="1">
      <alignment vertical="center"/>
    </xf>
    <xf numFmtId="0" fontId="38" fillId="2" borderId="0" xfId="0" applyFont="1" applyFill="1"/>
    <xf numFmtId="171" fontId="36" fillId="2" borderId="0" xfId="0" applyNumberFormat="1" applyFont="1" applyFill="1"/>
    <xf numFmtId="0" fontId="39" fillId="2" borderId="0" xfId="0" applyFont="1" applyFill="1" applyAlignment="1">
      <alignment horizontal="left" vertical="center"/>
    </xf>
    <xf numFmtId="0" fontId="39" fillId="2" borderId="0" xfId="0" applyFont="1" applyFill="1" applyAlignment="1">
      <alignment vertical="center"/>
    </xf>
    <xf numFmtId="0" fontId="39" fillId="2" borderId="0" xfId="0" applyFont="1" applyFill="1"/>
    <xf numFmtId="0" fontId="36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40" fillId="2" borderId="0" xfId="0" applyFont="1" applyFill="1" applyAlignment="1">
      <alignment vertical="center"/>
    </xf>
    <xf numFmtId="0" fontId="40" fillId="2" borderId="17" xfId="0" applyFont="1" applyFill="1" applyBorder="1" applyAlignment="1">
      <alignment vertical="center"/>
    </xf>
    <xf numFmtId="0" fontId="41" fillId="2" borderId="0" xfId="0" applyFont="1" applyFill="1" applyAlignment="1">
      <alignment vertical="center"/>
    </xf>
    <xf numFmtId="43" fontId="37" fillId="2" borderId="0" xfId="1" applyFont="1" applyFill="1" applyBorder="1" applyAlignment="1">
      <alignment vertical="center"/>
    </xf>
    <xf numFmtId="165" fontId="37" fillId="2" borderId="14" xfId="1" applyNumberFormat="1" applyFont="1" applyFill="1" applyBorder="1" applyAlignment="1">
      <alignment vertical="center"/>
    </xf>
    <xf numFmtId="43" fontId="37" fillId="2" borderId="14" xfId="1" applyFont="1" applyFill="1" applyBorder="1" applyAlignment="1">
      <alignment vertical="center"/>
    </xf>
    <xf numFmtId="43" fontId="40" fillId="2" borderId="0" xfId="1" applyFont="1" applyFill="1" applyBorder="1" applyAlignment="1">
      <alignment vertical="center"/>
    </xf>
    <xf numFmtId="165" fontId="40" fillId="2" borderId="17" xfId="1" applyNumberFormat="1" applyFont="1" applyFill="1" applyBorder="1" applyAlignment="1">
      <alignment vertical="center"/>
    </xf>
    <xf numFmtId="167" fontId="12" fillId="2" borderId="15" xfId="1" applyNumberFormat="1" applyFont="1" applyFill="1" applyBorder="1" applyAlignment="1">
      <alignment horizontal="right"/>
    </xf>
    <xf numFmtId="166" fontId="12" fillId="2" borderId="15" xfId="4" applyNumberFormat="1" applyFont="1" applyFill="1" applyBorder="1" applyAlignment="1">
      <alignment horizontal="right"/>
    </xf>
    <xf numFmtId="0" fontId="28" fillId="3" borderId="0" xfId="0" applyFont="1" applyFill="1" applyAlignment="1">
      <alignment horizontal="right" vertical="center" wrapText="1"/>
    </xf>
    <xf numFmtId="3" fontId="12" fillId="2" borderId="15" xfId="1" applyNumberFormat="1" applyFont="1" applyFill="1" applyBorder="1" applyAlignment="1">
      <alignment horizontal="right"/>
    </xf>
    <xf numFmtId="0" fontId="29" fillId="3" borderId="0" xfId="0" applyFont="1" applyFill="1" applyAlignment="1">
      <alignment horizontal="right" vertical="center"/>
    </xf>
    <xf numFmtId="0" fontId="29" fillId="3" borderId="0" xfId="0" applyFont="1" applyFill="1" applyAlignment="1">
      <alignment horizontal="right" vertical="center" wrapText="1"/>
    </xf>
    <xf numFmtId="168" fontId="12" fillId="2" borderId="0" xfId="0" applyNumberFormat="1" applyFont="1" applyFill="1"/>
    <xf numFmtId="0" fontId="2" fillId="2" borderId="0" xfId="0" applyFont="1" applyFill="1" applyAlignment="1">
      <alignment vertical="center"/>
    </xf>
    <xf numFmtId="0" fontId="25" fillId="2" borderId="0" xfId="0" applyFont="1" applyFill="1" applyAlignment="1">
      <alignment horizontal="right" vertical="center"/>
    </xf>
    <xf numFmtId="3" fontId="22" fillId="2" borderId="0" xfId="1" applyNumberFormat="1" applyFont="1" applyFill="1" applyBorder="1" applyAlignment="1">
      <alignment horizontal="right" vertical="center"/>
    </xf>
    <xf numFmtId="3" fontId="22" fillId="2" borderId="0" xfId="1" applyNumberFormat="1" applyFont="1" applyFill="1" applyAlignment="1">
      <alignment horizontal="right" vertical="center"/>
    </xf>
    <xf numFmtId="0" fontId="25" fillId="2" borderId="4" xfId="0" applyFont="1" applyFill="1" applyBorder="1" applyAlignment="1">
      <alignment horizontal="right" vertical="center"/>
    </xf>
    <xf numFmtId="0" fontId="34" fillId="4" borderId="0" xfId="0" applyFont="1" applyFill="1"/>
    <xf numFmtId="0" fontId="12" fillId="4" borderId="0" xfId="0" applyFont="1" applyFill="1"/>
    <xf numFmtId="169" fontId="12" fillId="4" borderId="0" xfId="0" applyNumberFormat="1" applyFont="1" applyFill="1" applyAlignment="1">
      <alignment horizontal="center"/>
    </xf>
    <xf numFmtId="3" fontId="1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10" fontId="12" fillId="4" borderId="0" xfId="0" applyNumberFormat="1" applyFont="1" applyFill="1"/>
    <xf numFmtId="170" fontId="12" fillId="4" borderId="0" xfId="0" applyNumberFormat="1" applyFont="1" applyFill="1" applyAlignment="1">
      <alignment horizontal="left"/>
    </xf>
    <xf numFmtId="0" fontId="4" fillId="4" borderId="0" xfId="0" applyFont="1" applyFill="1"/>
    <xf numFmtId="0" fontId="35" fillId="4" borderId="0" xfId="0" applyFont="1" applyFill="1"/>
    <xf numFmtId="170" fontId="14" fillId="4" borderId="0" xfId="0" applyNumberFormat="1" applyFont="1" applyFill="1" applyAlignment="1">
      <alignment horizontal="left"/>
    </xf>
    <xf numFmtId="0" fontId="36" fillId="4" borderId="0" xfId="0" applyFont="1" applyFill="1"/>
    <xf numFmtId="14" fontId="36" fillId="4" borderId="0" xfId="0" quotePrefix="1" applyNumberFormat="1" applyFont="1" applyFill="1" applyAlignment="1">
      <alignment horizontal="left"/>
    </xf>
    <xf numFmtId="170" fontId="42" fillId="4" borderId="0" xfId="0" applyNumberFormat="1" applyFont="1" applyFill="1"/>
    <xf numFmtId="170" fontId="42" fillId="4" borderId="0" xfId="0" applyNumberFormat="1" applyFont="1" applyFill="1" applyAlignment="1">
      <alignment horizontal="left"/>
    </xf>
    <xf numFmtId="169" fontId="15" fillId="4" borderId="8" xfId="0" applyNumberFormat="1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169" fontId="15" fillId="4" borderId="10" xfId="0" applyNumberFormat="1" applyFont="1" applyFill="1" applyBorder="1" applyAlignment="1">
      <alignment horizontal="center" vertical="center"/>
    </xf>
    <xf numFmtId="165" fontId="15" fillId="4" borderId="10" xfId="1" applyNumberFormat="1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3" fontId="15" fillId="4" borderId="11" xfId="0" applyNumberFormat="1" applyFont="1" applyFill="1" applyBorder="1" applyAlignment="1">
      <alignment horizontal="center" vertical="center"/>
    </xf>
    <xf numFmtId="3" fontId="15" fillId="4" borderId="12" xfId="0" applyNumberFormat="1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4" fontId="15" fillId="4" borderId="11" xfId="0" applyNumberFormat="1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10" fontId="15" fillId="4" borderId="12" xfId="0" applyNumberFormat="1" applyFont="1" applyFill="1" applyBorder="1" applyAlignment="1">
      <alignment horizontal="center" vertical="center"/>
    </xf>
    <xf numFmtId="170" fontId="15" fillId="4" borderId="11" xfId="0" applyNumberFormat="1" applyFont="1" applyFill="1" applyBorder="1" applyAlignment="1">
      <alignment horizontal="left" vertical="center"/>
    </xf>
    <xf numFmtId="0" fontId="37" fillId="4" borderId="0" xfId="0" applyFont="1" applyFill="1" applyAlignment="1">
      <alignment vertical="center"/>
    </xf>
    <xf numFmtId="0" fontId="17" fillId="4" borderId="13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37" fillId="4" borderId="14" xfId="0" applyFont="1" applyFill="1" applyBorder="1" applyAlignment="1">
      <alignment vertical="center"/>
    </xf>
    <xf numFmtId="0" fontId="17" fillId="4" borderId="14" xfId="0" applyFont="1" applyFill="1" applyBorder="1" applyAlignment="1">
      <alignment vertical="center"/>
    </xf>
    <xf numFmtId="167" fontId="17" fillId="4" borderId="14" xfId="1" applyNumberFormat="1" applyFont="1" applyFill="1" applyBorder="1" applyAlignment="1">
      <alignment horizontal="center" vertical="center"/>
    </xf>
    <xf numFmtId="3" fontId="17" fillId="4" borderId="14" xfId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166" fontId="17" fillId="4" borderId="14" xfId="0" applyNumberFormat="1" applyFont="1" applyFill="1" applyBorder="1" applyAlignment="1">
      <alignment vertical="center"/>
    </xf>
    <xf numFmtId="4" fontId="17" fillId="4" borderId="14" xfId="1" applyNumberFormat="1" applyFont="1" applyFill="1" applyBorder="1" applyAlignment="1">
      <alignment horizontal="center" vertical="center"/>
    </xf>
    <xf numFmtId="4" fontId="17" fillId="4" borderId="14" xfId="0" applyNumberFormat="1" applyFont="1" applyFill="1" applyBorder="1" applyAlignment="1">
      <alignment vertical="center"/>
    </xf>
    <xf numFmtId="10" fontId="17" fillId="4" borderId="14" xfId="0" applyNumberFormat="1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37" fillId="4" borderId="13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3" fontId="21" fillId="4" borderId="0" xfId="0" applyNumberFormat="1" applyFont="1" applyFill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170" fontId="12" fillId="4" borderId="0" xfId="0" applyNumberFormat="1" applyFont="1" applyFill="1" applyAlignment="1">
      <alignment horizontal="left" vertical="center"/>
    </xf>
    <xf numFmtId="1" fontId="17" fillId="4" borderId="14" xfId="0" applyNumberFormat="1" applyFont="1" applyFill="1" applyBorder="1" applyAlignment="1">
      <alignment horizontal="center" vertical="center"/>
    </xf>
    <xf numFmtId="167" fontId="17" fillId="4" borderId="14" xfId="0" applyNumberFormat="1" applyFont="1" applyFill="1" applyBorder="1" applyAlignment="1">
      <alignment horizontal="center" vertical="center"/>
    </xf>
    <xf numFmtId="4" fontId="17" fillId="4" borderId="14" xfId="0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15" fillId="4" borderId="4" xfId="0" applyFont="1" applyFill="1" applyBorder="1" applyAlignment="1">
      <alignment vertical="center"/>
    </xf>
    <xf numFmtId="167" fontId="15" fillId="4" borderId="4" xfId="0" applyNumberFormat="1" applyFont="1" applyFill="1" applyBorder="1" applyAlignment="1">
      <alignment horizontal="center" vertical="center"/>
    </xf>
    <xf numFmtId="3" fontId="15" fillId="4" borderId="4" xfId="1" applyNumberFormat="1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/>
    </xf>
    <xf numFmtId="4" fontId="15" fillId="4" borderId="4" xfId="1" applyNumberFormat="1" applyFont="1" applyFill="1" applyBorder="1" applyAlignment="1">
      <alignment horizontal="center" vertical="center"/>
    </xf>
    <xf numFmtId="4" fontId="15" fillId="4" borderId="4" xfId="0" applyNumberFormat="1" applyFont="1" applyFill="1" applyBorder="1" applyAlignment="1">
      <alignment vertical="center"/>
    </xf>
    <xf numFmtId="10" fontId="15" fillId="4" borderId="4" xfId="0" applyNumberFormat="1" applyFont="1" applyFill="1" applyBorder="1" applyAlignment="1">
      <alignment vertical="center"/>
    </xf>
    <xf numFmtId="0" fontId="21" fillId="4" borderId="0" xfId="0" applyFont="1" applyFill="1"/>
    <xf numFmtId="43" fontId="12" fillId="4" borderId="0" xfId="1" applyFont="1" applyFill="1" applyAlignment="1">
      <alignment horizontal="center"/>
    </xf>
    <xf numFmtId="169" fontId="4" fillId="4" borderId="0" xfId="0" applyNumberFormat="1" applyFont="1" applyFill="1" applyAlignment="1">
      <alignment horizontal="center"/>
    </xf>
    <xf numFmtId="43" fontId="4" fillId="4" borderId="0" xfId="1" applyFont="1" applyFill="1" applyAlignment="1">
      <alignment horizontal="center"/>
    </xf>
    <xf numFmtId="3" fontId="4" fillId="4" borderId="0" xfId="0" applyNumberFormat="1" applyFont="1" applyFill="1" applyAlignment="1">
      <alignment horizontal="center"/>
    </xf>
    <xf numFmtId="4" fontId="4" fillId="4" borderId="0" xfId="0" applyNumberFormat="1" applyFont="1" applyFill="1"/>
    <xf numFmtId="10" fontId="4" fillId="4" borderId="0" xfId="0" applyNumberFormat="1" applyFont="1" applyFill="1"/>
    <xf numFmtId="170" fontId="4" fillId="4" borderId="0" xfId="0" applyNumberFormat="1" applyFont="1" applyFill="1" applyAlignment="1">
      <alignment horizontal="left"/>
    </xf>
    <xf numFmtId="0" fontId="15" fillId="4" borderId="3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170" fontId="15" fillId="4" borderId="0" xfId="0" applyNumberFormat="1" applyFont="1" applyFill="1" applyAlignment="1">
      <alignment horizontal="left" vertical="center"/>
    </xf>
    <xf numFmtId="170" fontId="20" fillId="4" borderId="0" xfId="0" applyNumberFormat="1" applyFont="1" applyFill="1" applyAlignment="1">
      <alignment horizontal="left" vertical="center"/>
    </xf>
    <xf numFmtId="170" fontId="34" fillId="4" borderId="0" xfId="0" applyNumberFormat="1" applyFont="1" applyFill="1" applyAlignment="1">
      <alignment horizontal="left" vertical="center"/>
    </xf>
    <xf numFmtId="170" fontId="19" fillId="4" borderId="0" xfId="0" applyNumberFormat="1" applyFont="1" applyFill="1" applyAlignment="1">
      <alignment horizontal="left" vertical="center"/>
    </xf>
    <xf numFmtId="0" fontId="15" fillId="4" borderId="20" xfId="0" applyFont="1" applyFill="1" applyBorder="1" applyAlignment="1">
      <alignment horizontal="center" vertical="center"/>
    </xf>
    <xf numFmtId="0" fontId="12" fillId="0" borderId="0" xfId="0" applyFont="1"/>
    <xf numFmtId="0" fontId="17" fillId="0" borderId="1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21" fillId="4" borderId="2" xfId="0" applyFont="1" applyFill="1" applyBorder="1" applyAlignment="1">
      <alignment horizontal="center" vertical="center"/>
    </xf>
    <xf numFmtId="167" fontId="21" fillId="4" borderId="2" xfId="1" applyNumberFormat="1" applyFont="1" applyFill="1" applyBorder="1" applyAlignment="1">
      <alignment horizontal="center" vertical="center"/>
    </xf>
    <xf numFmtId="170" fontId="21" fillId="4" borderId="2" xfId="0" applyNumberFormat="1" applyFont="1" applyFill="1" applyBorder="1" applyAlignment="1">
      <alignment horizontal="center" vertical="center"/>
    </xf>
    <xf numFmtId="170" fontId="21" fillId="0" borderId="2" xfId="0" applyNumberFormat="1" applyFont="1" applyBorder="1" applyAlignment="1">
      <alignment horizontal="center" vertical="center"/>
    </xf>
    <xf numFmtId="3" fontId="21" fillId="4" borderId="2" xfId="1" applyNumberFormat="1" applyFont="1" applyFill="1" applyBorder="1" applyAlignment="1">
      <alignment horizontal="center" vertical="center"/>
    </xf>
    <xf numFmtId="4" fontId="21" fillId="4" borderId="2" xfId="1" applyNumberFormat="1" applyFont="1" applyFill="1" applyBorder="1" applyAlignment="1">
      <alignment horizontal="center" vertical="center"/>
    </xf>
    <xf numFmtId="172" fontId="21" fillId="4" borderId="2" xfId="1" applyNumberFormat="1" applyFont="1" applyFill="1" applyBorder="1" applyAlignment="1">
      <alignment horizontal="center" vertical="center"/>
    </xf>
    <xf numFmtId="10" fontId="21" fillId="4" borderId="2" xfId="5" applyNumberFormat="1" applyFont="1" applyFill="1" applyBorder="1" applyAlignment="1">
      <alignment horizontal="center" vertical="center"/>
    </xf>
    <xf numFmtId="2" fontId="21" fillId="4" borderId="2" xfId="0" applyNumberFormat="1" applyFont="1" applyFill="1" applyBorder="1" applyAlignment="1">
      <alignment horizontal="center" vertical="center"/>
    </xf>
    <xf numFmtId="167" fontId="21" fillId="4" borderId="0" xfId="1" applyNumberFormat="1" applyFont="1" applyFill="1" applyBorder="1" applyAlignment="1">
      <alignment horizontal="center" vertical="center"/>
    </xf>
    <xf numFmtId="170" fontId="21" fillId="4" borderId="0" xfId="0" applyNumberFormat="1" applyFont="1" applyFill="1" applyAlignment="1">
      <alignment horizontal="center" vertical="center"/>
    </xf>
    <xf numFmtId="170" fontId="21" fillId="0" borderId="0" xfId="0" applyNumberFormat="1" applyFont="1" applyAlignment="1">
      <alignment horizontal="center" vertical="center"/>
    </xf>
    <xf numFmtId="3" fontId="21" fillId="4" borderId="0" xfId="1" applyNumberFormat="1" applyFont="1" applyFill="1" applyBorder="1" applyAlignment="1">
      <alignment horizontal="center" vertical="center"/>
    </xf>
    <xf numFmtId="2" fontId="21" fillId="4" borderId="0" xfId="0" applyNumberFormat="1" applyFont="1" applyFill="1" applyAlignment="1">
      <alignment horizontal="center" vertical="center"/>
    </xf>
    <xf numFmtId="4" fontId="21" fillId="4" borderId="0" xfId="1" applyNumberFormat="1" applyFont="1" applyFill="1" applyBorder="1" applyAlignment="1">
      <alignment horizontal="center" vertical="center"/>
    </xf>
    <xf numFmtId="10" fontId="21" fillId="4" borderId="0" xfId="5" applyNumberFormat="1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169" fontId="21" fillId="4" borderId="13" xfId="1" applyNumberFormat="1" applyFont="1" applyFill="1" applyBorder="1" applyAlignment="1">
      <alignment horizontal="center" vertical="center"/>
    </xf>
    <xf numFmtId="14" fontId="21" fillId="4" borderId="13" xfId="0" applyNumberFormat="1" applyFont="1" applyFill="1" applyBorder="1" applyAlignment="1">
      <alignment horizontal="center" vertical="center"/>
    </xf>
    <xf numFmtId="3" fontId="21" fillId="4" borderId="13" xfId="1" applyNumberFormat="1" applyFont="1" applyFill="1" applyBorder="1" applyAlignment="1">
      <alignment horizontal="center" vertical="center"/>
    </xf>
    <xf numFmtId="14" fontId="21" fillId="0" borderId="13" xfId="0" applyNumberFormat="1" applyFont="1" applyBorder="1" applyAlignment="1">
      <alignment horizontal="center" vertical="center"/>
    </xf>
    <xf numFmtId="4" fontId="21" fillId="4" borderId="13" xfId="1" applyNumberFormat="1" applyFont="1" applyFill="1" applyBorder="1" applyAlignment="1">
      <alignment horizontal="center" vertical="center"/>
    </xf>
    <xf numFmtId="43" fontId="21" fillId="4" borderId="13" xfId="1" applyFont="1" applyFill="1" applyBorder="1" applyAlignment="1">
      <alignment vertical="center"/>
    </xf>
    <xf numFmtId="10" fontId="21" fillId="4" borderId="13" xfId="5" applyNumberFormat="1" applyFont="1" applyFill="1" applyBorder="1" applyAlignment="1">
      <alignment horizontal="center" vertical="center"/>
    </xf>
    <xf numFmtId="170" fontId="21" fillId="4" borderId="13" xfId="0" applyNumberFormat="1" applyFont="1" applyFill="1" applyBorder="1" applyAlignment="1">
      <alignment horizontal="left" vertical="center"/>
    </xf>
    <xf numFmtId="0" fontId="43" fillId="4" borderId="0" xfId="0" applyFont="1" applyFill="1" applyAlignment="1">
      <alignment vertical="center"/>
    </xf>
    <xf numFmtId="170" fontId="21" fillId="4" borderId="2" xfId="0" applyNumberFormat="1" applyFont="1" applyFill="1" applyBorder="1" applyAlignment="1">
      <alignment horizontal="left" vertical="center"/>
    </xf>
    <xf numFmtId="0" fontId="21" fillId="4" borderId="0" xfId="0" applyFont="1" applyFill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169" fontId="21" fillId="4" borderId="7" xfId="1" applyNumberFormat="1" applyFont="1" applyFill="1" applyBorder="1" applyAlignment="1">
      <alignment horizontal="center" vertical="center"/>
    </xf>
    <xf numFmtId="14" fontId="21" fillId="4" borderId="7" xfId="0" applyNumberFormat="1" applyFont="1" applyFill="1" applyBorder="1" applyAlignment="1">
      <alignment horizontal="center" vertical="center"/>
    </xf>
    <xf numFmtId="167" fontId="21" fillId="4" borderId="7" xfId="1" applyNumberFormat="1" applyFont="1" applyFill="1" applyBorder="1" applyAlignment="1">
      <alignment horizontal="center" vertical="center"/>
    </xf>
    <xf numFmtId="14" fontId="21" fillId="0" borderId="7" xfId="0" applyNumberFormat="1" applyFont="1" applyBorder="1" applyAlignment="1">
      <alignment horizontal="center" vertical="center"/>
    </xf>
    <xf numFmtId="3" fontId="21" fillId="4" borderId="7" xfId="1" applyNumberFormat="1" applyFont="1" applyFill="1" applyBorder="1" applyAlignment="1">
      <alignment horizontal="center" vertical="center"/>
    </xf>
    <xf numFmtId="4" fontId="21" fillId="4" borderId="7" xfId="1" applyNumberFormat="1" applyFont="1" applyFill="1" applyBorder="1" applyAlignment="1">
      <alignment horizontal="center" vertical="center"/>
    </xf>
    <xf numFmtId="10" fontId="21" fillId="4" borderId="7" xfId="5" applyNumberFormat="1" applyFont="1" applyFill="1" applyBorder="1" applyAlignment="1">
      <alignment horizontal="center" vertical="center"/>
    </xf>
    <xf numFmtId="170" fontId="21" fillId="4" borderId="7" xfId="0" applyNumberFormat="1" applyFont="1" applyFill="1" applyBorder="1" applyAlignment="1">
      <alignment horizontal="left" vertical="center"/>
    </xf>
    <xf numFmtId="170" fontId="17" fillId="4" borderId="14" xfId="0" applyNumberFormat="1" applyFont="1" applyFill="1" applyBorder="1" applyAlignment="1">
      <alignment horizontal="left" vertical="center"/>
    </xf>
    <xf numFmtId="169" fontId="37" fillId="4" borderId="13" xfId="1" applyNumberFormat="1" applyFont="1" applyFill="1" applyBorder="1" applyAlignment="1">
      <alignment horizontal="center" vertical="center"/>
    </xf>
    <xf numFmtId="14" fontId="37" fillId="4" borderId="13" xfId="0" applyNumberFormat="1" applyFont="1" applyFill="1" applyBorder="1" applyAlignment="1">
      <alignment horizontal="center" vertical="center"/>
    </xf>
    <xf numFmtId="3" fontId="37" fillId="4" borderId="13" xfId="1" applyNumberFormat="1" applyFont="1" applyFill="1" applyBorder="1" applyAlignment="1">
      <alignment horizontal="center" vertical="center"/>
    </xf>
    <xf numFmtId="14" fontId="37" fillId="0" borderId="13" xfId="0" applyNumberFormat="1" applyFont="1" applyBorder="1" applyAlignment="1">
      <alignment horizontal="center" vertical="center"/>
    </xf>
    <xf numFmtId="0" fontId="37" fillId="4" borderId="13" xfId="0" applyFont="1" applyFill="1" applyBorder="1" applyAlignment="1">
      <alignment horizontal="center" vertical="center"/>
    </xf>
    <xf numFmtId="4" fontId="37" fillId="4" borderId="13" xfId="1" applyNumberFormat="1" applyFont="1" applyFill="1" applyBorder="1" applyAlignment="1">
      <alignment horizontal="center" vertical="center"/>
    </xf>
    <xf numFmtId="4" fontId="37" fillId="4" borderId="13" xfId="1" applyNumberFormat="1" applyFont="1" applyFill="1" applyBorder="1" applyAlignment="1">
      <alignment vertical="center"/>
    </xf>
    <xf numFmtId="10" fontId="37" fillId="4" borderId="13" xfId="5" applyNumberFormat="1" applyFont="1" applyFill="1" applyBorder="1" applyAlignment="1">
      <alignment horizontal="center" vertical="center"/>
    </xf>
    <xf numFmtId="170" fontId="37" fillId="4" borderId="13" xfId="0" applyNumberFormat="1" applyFont="1" applyFill="1" applyBorder="1" applyAlignment="1">
      <alignment horizontal="left" vertical="center"/>
    </xf>
    <xf numFmtId="10" fontId="21" fillId="4" borderId="7" xfId="0" applyNumberFormat="1" applyFont="1" applyFill="1" applyBorder="1" applyAlignment="1">
      <alignment horizontal="center" vertical="center"/>
    </xf>
    <xf numFmtId="169" fontId="21" fillId="4" borderId="0" xfId="0" applyNumberFormat="1" applyFont="1" applyFill="1" applyAlignment="1">
      <alignment horizontal="center" vertical="center"/>
    </xf>
    <xf numFmtId="14" fontId="21" fillId="4" borderId="0" xfId="0" applyNumberFormat="1" applyFont="1" applyFill="1" applyAlignment="1">
      <alignment vertical="center"/>
    </xf>
    <xf numFmtId="165" fontId="21" fillId="4" borderId="0" xfId="1" applyNumberFormat="1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4" fontId="21" fillId="4" borderId="0" xfId="0" applyNumberFormat="1" applyFont="1" applyFill="1" applyAlignment="1">
      <alignment horizontal="center" vertical="center"/>
    </xf>
    <xf numFmtId="10" fontId="21" fillId="4" borderId="0" xfId="0" applyNumberFormat="1" applyFont="1" applyFill="1" applyAlignment="1">
      <alignment vertical="center"/>
    </xf>
    <xf numFmtId="170" fontId="21" fillId="4" borderId="0" xfId="0" applyNumberFormat="1" applyFont="1" applyFill="1" applyAlignment="1">
      <alignment horizontal="left" vertical="center"/>
    </xf>
    <xf numFmtId="169" fontId="21" fillId="4" borderId="0" xfId="1" applyNumberFormat="1" applyFont="1" applyFill="1" applyBorder="1" applyAlignment="1">
      <alignment horizontal="center" vertical="center"/>
    </xf>
    <xf numFmtId="14" fontId="21" fillId="4" borderId="0" xfId="0" applyNumberFormat="1" applyFont="1" applyFill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" fontId="21" fillId="4" borderId="0" xfId="0" applyNumberFormat="1" applyFont="1" applyFill="1" applyAlignment="1">
      <alignment horizontal="center" vertical="center"/>
    </xf>
    <xf numFmtId="4" fontId="21" fillId="4" borderId="0" xfId="1" applyNumberFormat="1" applyFont="1" applyFill="1" applyBorder="1" applyAlignment="1">
      <alignment vertical="center"/>
    </xf>
    <xf numFmtId="10" fontId="21" fillId="4" borderId="0" xfId="0" applyNumberFormat="1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4" fontId="21" fillId="4" borderId="13" xfId="1" applyNumberFormat="1" applyFont="1" applyFill="1" applyBorder="1" applyAlignment="1">
      <alignment vertical="center"/>
    </xf>
    <xf numFmtId="170" fontId="15" fillId="4" borderId="4" xfId="0" applyNumberFormat="1" applyFont="1" applyFill="1" applyBorder="1" applyAlignment="1">
      <alignment horizontal="left" vertical="center"/>
    </xf>
    <xf numFmtId="169" fontId="21" fillId="4" borderId="0" xfId="0" applyNumberFormat="1" applyFont="1" applyFill="1" applyAlignment="1">
      <alignment horizontal="center"/>
    </xf>
    <xf numFmtId="3" fontId="21" fillId="4" borderId="0" xfId="0" applyNumberFormat="1" applyFont="1" applyFill="1" applyAlignment="1">
      <alignment horizontal="center"/>
    </xf>
    <xf numFmtId="4" fontId="21" fillId="4" borderId="0" xfId="0" applyNumberFormat="1" applyFont="1" applyFill="1"/>
    <xf numFmtId="10" fontId="21" fillId="4" borderId="0" xfId="0" applyNumberFormat="1" applyFont="1" applyFill="1"/>
    <xf numFmtId="170" fontId="21" fillId="4" borderId="0" xfId="0" applyNumberFormat="1" applyFont="1" applyFill="1" applyAlignment="1">
      <alignment horizontal="left"/>
    </xf>
    <xf numFmtId="173" fontId="21" fillId="4" borderId="0" xfId="5" applyNumberFormat="1" applyFont="1" applyFill="1" applyAlignment="1">
      <alignment horizontal="center"/>
    </xf>
    <xf numFmtId="167" fontId="21" fillId="4" borderId="0" xfId="0" applyNumberFormat="1" applyFont="1" applyFill="1" applyAlignment="1">
      <alignment horizontal="center"/>
    </xf>
    <xf numFmtId="9" fontId="21" fillId="4" borderId="0" xfId="5" applyFont="1" applyFill="1" applyAlignment="1">
      <alignment horizontal="center"/>
    </xf>
    <xf numFmtId="0" fontId="21" fillId="0" borderId="0" xfId="0" applyFont="1"/>
    <xf numFmtId="173" fontId="21" fillId="4" borderId="0" xfId="1" applyNumberFormat="1" applyFont="1" applyFill="1" applyAlignment="1">
      <alignment horizontal="center"/>
    </xf>
    <xf numFmtId="43" fontId="21" fillId="4" borderId="0" xfId="1" applyFont="1" applyFill="1" applyAlignment="1">
      <alignment horizontal="center"/>
    </xf>
    <xf numFmtId="43" fontId="21" fillId="4" borderId="0" xfId="0" applyNumberFormat="1" applyFont="1" applyFill="1"/>
    <xf numFmtId="0" fontId="5" fillId="2" borderId="0" xfId="0" applyFont="1" applyFill="1" applyAlignment="1">
      <alignment horizontal="center"/>
    </xf>
    <xf numFmtId="0" fontId="13" fillId="4" borderId="0" xfId="0" applyFont="1" applyFill="1"/>
    <xf numFmtId="3" fontId="15" fillId="4" borderId="9" xfId="0" applyNumberFormat="1" applyFont="1" applyFill="1" applyBorder="1" applyAlignment="1">
      <alignment horizontal="center" vertical="center"/>
    </xf>
    <xf numFmtId="3" fontId="15" fillId="4" borderId="21" xfId="0" applyNumberFormat="1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left" vertical="center"/>
    </xf>
    <xf numFmtId="0" fontId="21" fillId="4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171" fontId="36" fillId="2" borderId="0" xfId="0" applyNumberFormat="1" applyFont="1" applyFill="1" applyAlignment="1">
      <alignment horizontal="left" vertical="center"/>
    </xf>
    <xf numFmtId="0" fontId="22" fillId="2" borderId="15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166" fontId="12" fillId="2" borderId="15" xfId="4" applyNumberFormat="1" applyFont="1" applyFill="1" applyBorder="1" applyAlignment="1">
      <alignment horizontal="right" vertical="center"/>
    </xf>
    <xf numFmtId="0" fontId="29" fillId="3" borderId="0" xfId="0" applyFont="1" applyFill="1" applyAlignment="1">
      <alignment horizontal="left"/>
    </xf>
    <xf numFmtId="3" fontId="29" fillId="3" borderId="0" xfId="1" applyNumberFormat="1" applyFont="1" applyFill="1" applyBorder="1" applyAlignment="1">
      <alignment horizontal="right"/>
    </xf>
    <xf numFmtId="166" fontId="29" fillId="3" borderId="0" xfId="4" applyNumberFormat="1" applyFont="1" applyFill="1" applyBorder="1" applyAlignment="1">
      <alignment horizontal="right" wrapText="1"/>
    </xf>
    <xf numFmtId="0" fontId="28" fillId="3" borderId="0" xfId="0" applyFont="1" applyFill="1" applyAlignment="1">
      <alignment horizontal="right" wrapText="1"/>
    </xf>
    <xf numFmtId="166" fontId="12" fillId="2" borderId="0" xfId="4" applyNumberFormat="1" applyFont="1" applyFill="1" applyBorder="1" applyAlignment="1">
      <alignment horizontal="right" vertical="center"/>
    </xf>
  </cellXfs>
  <cellStyles count="8">
    <cellStyle name="Comma" xfId="1" builtinId="3"/>
    <cellStyle name="Comma 2" xfId="7" xr:uid="{00000000-0005-0000-0000-000001000000}"/>
    <cellStyle name="Comma_Outgoings Reconciliation" xfId="2" xr:uid="{00000000-0005-0000-0000-000002000000}"/>
    <cellStyle name="Comma_PARRAMATTA Smith Street 20 15APR2006" xfId="3" xr:uid="{00000000-0005-0000-0000-000003000000}"/>
    <cellStyle name="Currency" xfId="4" builtinId="4"/>
    <cellStyle name="Normal" xfId="0" builtinId="0"/>
    <cellStyle name="Normal 2" xfId="6" xr:uid="{00000000-0005-0000-0000-000006000000}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4C64"/>
      <rgbColor rgb="00F7CFA7"/>
      <rgbColor rgb="009555A6"/>
      <rgbColor rgb="00F4F8CD"/>
      <rgbColor rgb="00E4798B"/>
      <rgbColor rgb="00A4E4E0"/>
      <rgbColor rgb="00D0103A"/>
      <rgbColor rgb="00EE9E4F"/>
      <rgbColor rgb="007C109A"/>
      <rgbColor rgb="00D4E435"/>
      <rgbColor rgb="0070C5DB"/>
      <rgbColor rgb="0049C9C1"/>
      <rgbColor rgb="00BFB9B2"/>
      <rgbColor rgb="004D5F5A"/>
      <rgbColor rgb="00D0103A"/>
      <rgbColor rgb="0000C0B5"/>
      <rgbColor rgb="007C109A"/>
      <rgbColor rgb="000094B3"/>
      <rgbColor rgb="00E98300"/>
      <rgbColor rgb="00C9DD03"/>
      <rgbColor rgb="00AEA79F"/>
      <rgbColor rgb="00203731"/>
      <rgbColor rgb="00A6AFAD"/>
      <rgbColor rgb="00DFDCD9"/>
      <rgbColor rgb="00E9F19A"/>
      <rgbColor rgb="00F7CFA7"/>
      <rgbColor rgb="00A0D9E7"/>
      <rgbColor rgb="00CAAAD3"/>
      <rgbColor rgb="00A4E4E0"/>
      <rgbColor rgb="00EDA5B1"/>
      <rgbColor rgb="00CAAAD3"/>
      <rgbColor rgb="00D1F2F0"/>
      <rgbColor rgb="00FBE7D3"/>
      <rgbColor rgb="00F6D2D8"/>
      <rgbColor rgb="00E4D4E9"/>
      <rgbColor rgb="00EDA5B1"/>
      <rgbColor rgb="00CFECF3"/>
      <rgbColor rgb="00D2D7D6"/>
      <rgbColor rgb="00AF7FBC"/>
      <rgbColor rgb="0076D7D1"/>
      <rgbColor rgb="00E9F19A"/>
      <rgbColor rgb="00A6AFAD"/>
      <rgbColor rgb="00DFDCD9"/>
      <rgbColor rgb="00CFCBC5"/>
      <rgbColor rgb="0041B2CF"/>
      <rgbColor rgb="00798783"/>
      <rgbColor rgb="0000C0B5"/>
      <rgbColor rgb="00F2B67B"/>
      <rgbColor rgb="00E98300"/>
      <rgbColor rgb="00C9DD03"/>
      <rgbColor rgb="00AEA79F"/>
      <rgbColor rgb="00A0D9E7"/>
      <rgbColor rgb="000094B3"/>
      <rgbColor rgb="00203731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63"/>
    <pageSetUpPr fitToPage="1"/>
  </sheetPr>
  <dimension ref="A1:P80"/>
  <sheetViews>
    <sheetView tabSelected="1" zoomScale="85" zoomScaleNormal="70" zoomScaleSheetLayoutView="70" workbookViewId="0">
      <selection activeCell="I11" sqref="I11"/>
    </sheetView>
  </sheetViews>
  <sheetFormatPr defaultColWidth="9.140625" defaultRowHeight="12.75" x14ac:dyDescent="0.2"/>
  <cols>
    <col min="1" max="1" width="1.5703125" style="1" customWidth="1"/>
    <col min="2" max="2" width="16.5703125" style="1" customWidth="1"/>
    <col min="3" max="3" width="27.42578125" style="1" customWidth="1"/>
    <col min="4" max="4" width="19.42578125" style="1" customWidth="1"/>
    <col min="5" max="6" width="19.7109375" style="1" customWidth="1"/>
    <col min="7" max="7" width="19.5703125" style="1" customWidth="1"/>
    <col min="8" max="8" width="13.28515625" style="1" customWidth="1"/>
    <col min="9" max="9" width="11" style="1" bestFit="1" customWidth="1"/>
    <col min="10" max="10" width="19" style="1" bestFit="1" customWidth="1"/>
    <col min="11" max="15" width="9.140625" style="1"/>
    <col min="16" max="16" width="50.85546875" style="1" bestFit="1" customWidth="1"/>
    <col min="17" max="17" width="8.42578125" style="1" bestFit="1" customWidth="1"/>
    <col min="18" max="18" width="18.28515625" style="1" bestFit="1" customWidth="1"/>
    <col min="19" max="16384" width="9.140625" style="1"/>
  </cols>
  <sheetData>
    <row r="1" spans="1:16" ht="14.25" x14ac:dyDescent="0.25">
      <c r="A1" s="19"/>
      <c r="B1" s="83"/>
      <c r="C1" s="83"/>
      <c r="D1" s="83"/>
      <c r="E1" s="83"/>
      <c r="F1" s="83"/>
      <c r="G1" s="83"/>
    </row>
    <row r="2" spans="1:16" s="8" customFormat="1" ht="30" customHeight="1" x14ac:dyDescent="0.55000000000000004">
      <c r="A2" s="23"/>
      <c r="B2" s="286" t="str">
        <f>'Tenancy Schedule'!A2</f>
        <v>Skyrack Tower</v>
      </c>
      <c r="C2" s="87"/>
      <c r="D2" s="87"/>
      <c r="E2" s="87"/>
      <c r="F2" s="87"/>
      <c r="G2" s="87"/>
    </row>
    <row r="3" spans="1:16" ht="30" customHeight="1" x14ac:dyDescent="0.25">
      <c r="A3" s="19"/>
      <c r="B3" s="287" t="s">
        <v>58</v>
      </c>
      <c r="C3" s="83"/>
      <c r="D3" s="83"/>
      <c r="E3" s="83"/>
      <c r="F3" s="83"/>
      <c r="G3" s="83"/>
    </row>
    <row r="4" spans="1:16" ht="30" customHeight="1" x14ac:dyDescent="0.35">
      <c r="A4" s="19"/>
      <c r="B4" s="288">
        <f>'Tenancy Schedule'!A4</f>
        <v>45108</v>
      </c>
      <c r="C4" s="88"/>
      <c r="D4" s="83"/>
      <c r="E4" s="83"/>
      <c r="F4" s="83"/>
      <c r="G4" s="83"/>
    </row>
    <row r="5" spans="1:16" ht="31.5" thickBot="1" x14ac:dyDescent="0.3">
      <c r="A5" s="19"/>
      <c r="B5" s="24"/>
      <c r="C5" s="24"/>
      <c r="D5" s="24"/>
      <c r="E5" s="24"/>
      <c r="F5" s="24"/>
      <c r="G5" s="25"/>
    </row>
    <row r="6" spans="1:16" ht="15" customHeight="1" x14ac:dyDescent="0.3">
      <c r="A6" s="19"/>
      <c r="B6" s="26"/>
      <c r="C6" s="289" t="str">
        <f>'Tenancy Schedule'!A8</f>
        <v>Retail Tenants</v>
      </c>
      <c r="D6" s="27"/>
      <c r="E6" s="27"/>
      <c r="F6" s="27"/>
      <c r="G6" s="292">
        <f>'Tenancy Schedule'!I15</f>
        <v>648291.6</v>
      </c>
    </row>
    <row r="7" spans="1:16" ht="15" customHeight="1" x14ac:dyDescent="0.3">
      <c r="A7" s="19"/>
      <c r="B7" s="26"/>
      <c r="C7" s="290" t="str">
        <f>'Tenancy Schedule'!A16</f>
        <v>Office Tenants</v>
      </c>
      <c r="D7" s="28"/>
      <c r="E7" s="28"/>
      <c r="F7" s="28"/>
      <c r="G7" s="292">
        <f>'Tenancy Schedule'!I83</f>
        <v>2566514.84</v>
      </c>
    </row>
    <row r="8" spans="1:16" ht="15" customHeight="1" x14ac:dyDescent="0.3">
      <c r="A8" s="19"/>
      <c r="B8" s="26"/>
      <c r="C8" s="290" t="str">
        <f>'Tenancy Schedule'!A84</f>
        <v>Car Parking</v>
      </c>
      <c r="D8" s="28"/>
      <c r="E8" s="28"/>
      <c r="F8" s="28"/>
      <c r="G8" s="292">
        <f>'Tenancy Schedule'!I96</f>
        <v>46764.6</v>
      </c>
    </row>
    <row r="9" spans="1:16" ht="27" customHeight="1" x14ac:dyDescent="0.25">
      <c r="A9" s="19"/>
      <c r="B9" s="89" t="s">
        <v>11</v>
      </c>
      <c r="C9" s="90"/>
      <c r="D9" s="29"/>
      <c r="E9" s="110"/>
      <c r="F9" s="110"/>
      <c r="G9" s="30">
        <f>SUM(G6:G8)</f>
        <v>3261571.04</v>
      </c>
      <c r="M9" s="9"/>
      <c r="N9" s="2"/>
      <c r="O9" s="2"/>
      <c r="P9" s="2"/>
    </row>
    <row r="10" spans="1:16" ht="15" customHeight="1" x14ac:dyDescent="0.25">
      <c r="A10" s="19"/>
      <c r="B10" s="32" t="s">
        <v>40</v>
      </c>
      <c r="C10" s="33" t="s">
        <v>12</v>
      </c>
      <c r="D10" s="34"/>
      <c r="F10" s="111"/>
      <c r="G10" s="297">
        <f>'Tenancy Schedule'!L98</f>
        <v>0</v>
      </c>
      <c r="P10" s="10"/>
    </row>
    <row r="11" spans="1:16" ht="23.25" customHeight="1" x14ac:dyDescent="0.25">
      <c r="A11" s="19"/>
      <c r="B11" s="90" t="s">
        <v>13</v>
      </c>
      <c r="C11" s="29"/>
      <c r="D11" s="29"/>
      <c r="E11" s="110"/>
      <c r="F11" s="110"/>
      <c r="G11" s="30">
        <f>ROUND((G9+G10),0)</f>
        <v>3261571</v>
      </c>
      <c r="P11" s="10"/>
    </row>
    <row r="12" spans="1:16" s="7" customFormat="1" ht="15" customHeight="1" thickBot="1" x14ac:dyDescent="0.25">
      <c r="A12" s="31"/>
      <c r="B12" s="32" t="s">
        <v>41</v>
      </c>
      <c r="C12" s="33" t="s">
        <v>48</v>
      </c>
      <c r="D12" s="34"/>
      <c r="F12" s="112"/>
      <c r="G12" s="292">
        <f>Outgoings!D30</f>
        <v>983821.3600000001</v>
      </c>
    </row>
    <row r="13" spans="1:16" ht="23.25" customHeight="1" thickBot="1" x14ac:dyDescent="0.3">
      <c r="A13" s="19"/>
      <c r="B13" s="35" t="s">
        <v>14</v>
      </c>
      <c r="C13" s="35"/>
      <c r="D13" s="35"/>
      <c r="E13" s="113"/>
      <c r="F13" s="113"/>
      <c r="G13" s="36">
        <f>ROUND((G11-G12),0)</f>
        <v>2277750</v>
      </c>
    </row>
    <row r="14" spans="1:16" s="7" customFormat="1" ht="30" customHeight="1" x14ac:dyDescent="0.3">
      <c r="A14" s="31"/>
      <c r="B14" s="91"/>
      <c r="C14" s="26"/>
      <c r="D14" s="26"/>
      <c r="E14" s="26"/>
      <c r="F14" s="26"/>
      <c r="G14" s="291"/>
    </row>
    <row r="15" spans="1:16" ht="28.5" x14ac:dyDescent="0.3">
      <c r="A15" s="19"/>
      <c r="B15" s="26"/>
      <c r="C15" s="37" t="s">
        <v>33</v>
      </c>
      <c r="D15" s="106" t="s">
        <v>15</v>
      </c>
      <c r="E15" s="107" t="s">
        <v>57</v>
      </c>
      <c r="F15" s="104"/>
      <c r="G15" s="104" t="s">
        <v>49</v>
      </c>
    </row>
    <row r="16" spans="1:16" s="7" customFormat="1" ht="15" customHeight="1" x14ac:dyDescent="0.25">
      <c r="A16" s="31"/>
      <c r="B16" s="19" t="s">
        <v>170</v>
      </c>
      <c r="C16" s="38" t="s">
        <v>76</v>
      </c>
      <c r="D16" s="102">
        <v>69</v>
      </c>
      <c r="E16" s="103">
        <v>450</v>
      </c>
      <c r="F16" s="103"/>
      <c r="G16" s="292">
        <f>E16*D16</f>
        <v>31050</v>
      </c>
    </row>
    <row r="17" spans="1:10" s="7" customFormat="1" ht="15" customHeight="1" x14ac:dyDescent="0.25">
      <c r="A17" s="31"/>
      <c r="B17" s="19" t="s">
        <v>170</v>
      </c>
      <c r="C17" s="38" t="s">
        <v>77</v>
      </c>
      <c r="D17" s="102">
        <v>72</v>
      </c>
      <c r="E17" s="103">
        <v>450</v>
      </c>
      <c r="F17" s="103"/>
      <c r="G17" s="292">
        <f t="shared" ref="G17:G30" si="0">E17*D17</f>
        <v>32400</v>
      </c>
    </row>
    <row r="18" spans="1:10" s="7" customFormat="1" ht="15" customHeight="1" x14ac:dyDescent="0.25">
      <c r="A18" s="31"/>
      <c r="B18" s="19" t="s">
        <v>170</v>
      </c>
      <c r="C18" s="38" t="s">
        <v>81</v>
      </c>
      <c r="D18" s="102">
        <v>95</v>
      </c>
      <c r="E18" s="103">
        <v>450</v>
      </c>
      <c r="F18" s="103"/>
      <c r="G18" s="292">
        <f t="shared" si="0"/>
        <v>42750</v>
      </c>
    </row>
    <row r="19" spans="1:10" s="7" customFormat="1" ht="15" customHeight="1" x14ac:dyDescent="0.25">
      <c r="A19" s="31"/>
      <c r="B19" s="19" t="s">
        <v>170</v>
      </c>
      <c r="C19" s="38" t="s">
        <v>82</v>
      </c>
      <c r="D19" s="102">
        <v>91.5</v>
      </c>
      <c r="E19" s="103">
        <v>450</v>
      </c>
      <c r="F19" s="103"/>
      <c r="G19" s="292">
        <f t="shared" si="0"/>
        <v>41175</v>
      </c>
      <c r="J19" s="109"/>
    </row>
    <row r="20" spans="1:10" s="7" customFormat="1" ht="15" customHeight="1" x14ac:dyDescent="0.25">
      <c r="A20" s="31"/>
      <c r="B20" s="19" t="s">
        <v>171</v>
      </c>
      <c r="C20" s="38" t="s">
        <v>106</v>
      </c>
      <c r="D20" s="102">
        <v>76.5</v>
      </c>
      <c r="E20" s="103">
        <v>450</v>
      </c>
      <c r="F20" s="103"/>
      <c r="G20" s="292">
        <f t="shared" si="0"/>
        <v>34425</v>
      </c>
    </row>
    <row r="21" spans="1:10" s="7" customFormat="1" ht="15" customHeight="1" x14ac:dyDescent="0.25">
      <c r="A21" s="31"/>
      <c r="B21" s="19" t="s">
        <v>171</v>
      </c>
      <c r="C21" s="38" t="s">
        <v>117</v>
      </c>
      <c r="D21" s="102">
        <v>109.5</v>
      </c>
      <c r="E21" s="103">
        <v>450</v>
      </c>
      <c r="F21" s="103"/>
      <c r="G21" s="292">
        <f t="shared" si="0"/>
        <v>49275</v>
      </c>
    </row>
    <row r="22" spans="1:10" s="7" customFormat="1" ht="15" customHeight="1" x14ac:dyDescent="0.25">
      <c r="A22" s="31"/>
      <c r="B22" s="19" t="s">
        <v>171</v>
      </c>
      <c r="C22" s="38" t="s">
        <v>153</v>
      </c>
      <c r="D22" s="102">
        <v>70.5</v>
      </c>
      <c r="E22" s="103">
        <v>450</v>
      </c>
      <c r="F22" s="103"/>
      <c r="G22" s="292">
        <f t="shared" si="0"/>
        <v>31725</v>
      </c>
    </row>
    <row r="23" spans="1:10" s="7" customFormat="1" ht="15" customHeight="1" x14ac:dyDescent="0.25">
      <c r="A23" s="31"/>
      <c r="B23" s="19" t="s">
        <v>171</v>
      </c>
      <c r="C23" s="38" t="s">
        <v>154</v>
      </c>
      <c r="D23" s="102">
        <v>300.5</v>
      </c>
      <c r="E23" s="103">
        <v>450</v>
      </c>
      <c r="F23" s="103"/>
      <c r="G23" s="292">
        <f t="shared" si="0"/>
        <v>135225</v>
      </c>
    </row>
    <row r="24" spans="1:10" s="7" customFormat="1" ht="15" customHeight="1" x14ac:dyDescent="0.25">
      <c r="A24" s="31"/>
      <c r="B24" s="19" t="s">
        <v>170</v>
      </c>
      <c r="C24" s="38" t="s">
        <v>85</v>
      </c>
      <c r="D24" s="102">
        <v>129</v>
      </c>
      <c r="E24" s="103">
        <v>450</v>
      </c>
      <c r="F24" s="103"/>
      <c r="G24" s="292">
        <f t="shared" si="0"/>
        <v>58050</v>
      </c>
    </row>
    <row r="25" spans="1:10" s="7" customFormat="1" ht="15" customHeight="1" x14ac:dyDescent="0.25">
      <c r="A25" s="31"/>
      <c r="B25" s="19" t="s">
        <v>170</v>
      </c>
      <c r="C25" s="38" t="s">
        <v>86</v>
      </c>
      <c r="D25" s="102">
        <v>109</v>
      </c>
      <c r="E25" s="103">
        <v>450</v>
      </c>
      <c r="F25" s="103"/>
      <c r="G25" s="292">
        <f t="shared" si="0"/>
        <v>49050</v>
      </c>
    </row>
    <row r="26" spans="1:10" s="7" customFormat="1" ht="15" customHeight="1" x14ac:dyDescent="0.25">
      <c r="A26" s="31"/>
      <c r="B26" s="19" t="s">
        <v>171</v>
      </c>
      <c r="C26" s="38" t="s">
        <v>156</v>
      </c>
      <c r="D26" s="102">
        <v>162</v>
      </c>
      <c r="E26" s="103">
        <v>450</v>
      </c>
      <c r="F26" s="103"/>
      <c r="G26" s="292">
        <f t="shared" si="0"/>
        <v>72900</v>
      </c>
    </row>
    <row r="27" spans="1:10" s="7" customFormat="1" ht="15" customHeight="1" x14ac:dyDescent="0.25">
      <c r="A27" s="31"/>
      <c r="B27" s="19" t="s">
        <v>171</v>
      </c>
      <c r="C27" s="38" t="s">
        <v>163</v>
      </c>
      <c r="D27" s="102">
        <v>81</v>
      </c>
      <c r="E27" s="103">
        <v>450</v>
      </c>
      <c r="F27" s="103"/>
      <c r="G27" s="292">
        <f t="shared" si="0"/>
        <v>36450</v>
      </c>
    </row>
    <row r="28" spans="1:10" s="7" customFormat="1" ht="15" customHeight="1" x14ac:dyDescent="0.25">
      <c r="A28" s="31"/>
      <c r="B28" s="19" t="s">
        <v>170</v>
      </c>
      <c r="C28" s="38" t="s">
        <v>87</v>
      </c>
      <c r="D28" s="102">
        <v>150.5</v>
      </c>
      <c r="E28" s="103">
        <v>450</v>
      </c>
      <c r="F28" s="103"/>
      <c r="G28" s="292">
        <f t="shared" si="0"/>
        <v>67725</v>
      </c>
    </row>
    <row r="29" spans="1:10" s="7" customFormat="1" ht="15" customHeight="1" x14ac:dyDescent="0.25">
      <c r="A29" s="31"/>
      <c r="B29" s="19" t="s">
        <v>170</v>
      </c>
      <c r="C29" s="38" t="s">
        <v>88</v>
      </c>
      <c r="D29" s="102">
        <v>199</v>
      </c>
      <c r="E29" s="103">
        <v>450</v>
      </c>
      <c r="F29" s="103"/>
      <c r="G29" s="292">
        <f t="shared" si="0"/>
        <v>89550</v>
      </c>
    </row>
    <row r="30" spans="1:10" s="7" customFormat="1" ht="15" customHeight="1" x14ac:dyDescent="0.25">
      <c r="A30" s="31"/>
      <c r="B30" s="19" t="s">
        <v>170</v>
      </c>
      <c r="C30" s="38" t="s">
        <v>89</v>
      </c>
      <c r="D30" s="102">
        <v>62.5</v>
      </c>
      <c r="E30" s="103">
        <v>450</v>
      </c>
      <c r="F30" s="103"/>
      <c r="G30" s="292">
        <f t="shared" si="0"/>
        <v>28125</v>
      </c>
    </row>
    <row r="31" spans="1:10" s="7" customFormat="1" ht="28.5" x14ac:dyDescent="0.25">
      <c r="A31" s="31"/>
      <c r="B31" s="19"/>
      <c r="C31" s="293" t="s">
        <v>42</v>
      </c>
      <c r="D31" s="294" t="s">
        <v>43</v>
      </c>
      <c r="E31" s="295" t="s">
        <v>53</v>
      </c>
      <c r="F31" s="296"/>
      <c r="G31" s="296" t="s">
        <v>49</v>
      </c>
    </row>
    <row r="32" spans="1:10" s="7" customFormat="1" ht="15" customHeight="1" x14ac:dyDescent="0.25">
      <c r="A32" s="31"/>
      <c r="B32" s="19"/>
      <c r="C32" s="38" t="s">
        <v>172</v>
      </c>
      <c r="D32" s="105">
        <v>42</v>
      </c>
      <c r="E32" s="103">
        <f>600*12</f>
        <v>7200</v>
      </c>
      <c r="F32" s="103"/>
      <c r="G32" s="103">
        <f>E32*D32</f>
        <v>302400</v>
      </c>
    </row>
    <row r="33" spans="1:7" s="7" customFormat="1" ht="23.25" customHeight="1" thickBot="1" x14ac:dyDescent="0.35">
      <c r="A33" s="31"/>
      <c r="B33" s="26"/>
      <c r="C33" s="39"/>
      <c r="D33" s="40"/>
      <c r="E33" s="41"/>
      <c r="F33" s="41"/>
      <c r="G33" s="42"/>
    </row>
    <row r="34" spans="1:7" s="7" customFormat="1" ht="30" customHeight="1" thickBot="1" x14ac:dyDescent="0.25">
      <c r="A34" s="31"/>
      <c r="B34" s="35" t="s">
        <v>30</v>
      </c>
      <c r="C34" s="35"/>
      <c r="D34" s="35"/>
      <c r="E34" s="35"/>
      <c r="F34" s="35"/>
      <c r="G34" s="36">
        <f>SUM(G13:G32)</f>
        <v>3380025</v>
      </c>
    </row>
    <row r="35" spans="1:7" s="7" customFormat="1" ht="12.75" customHeight="1" x14ac:dyDescent="0.25">
      <c r="A35" s="31"/>
      <c r="B35" s="19"/>
      <c r="C35" s="19"/>
      <c r="D35" s="19"/>
      <c r="E35" s="19"/>
      <c r="F35" s="19"/>
      <c r="G35" s="19"/>
    </row>
    <row r="36" spans="1:7" ht="14.25" x14ac:dyDescent="0.25">
      <c r="A36" s="19"/>
      <c r="B36" s="22" t="s">
        <v>46</v>
      </c>
      <c r="C36" s="19"/>
      <c r="D36" s="19"/>
      <c r="E36" s="19"/>
      <c r="F36" s="19"/>
      <c r="G36" s="108"/>
    </row>
    <row r="37" spans="1:7" ht="14.25" x14ac:dyDescent="0.25">
      <c r="A37" s="19"/>
      <c r="B37" s="19" t="s">
        <v>47</v>
      </c>
      <c r="C37" s="19"/>
      <c r="D37" s="19"/>
      <c r="E37" s="19"/>
      <c r="F37" s="19"/>
      <c r="G37" s="19"/>
    </row>
    <row r="38" spans="1:7" ht="14.25" x14ac:dyDescent="0.25">
      <c r="A38" s="19"/>
      <c r="B38" s="19"/>
      <c r="C38" s="19"/>
      <c r="D38" s="19"/>
      <c r="E38" s="19"/>
      <c r="F38" s="19"/>
      <c r="G38" s="19"/>
    </row>
    <row r="39" spans="1:7" ht="14.25" x14ac:dyDescent="0.25">
      <c r="A39" s="19"/>
      <c r="B39" s="19"/>
      <c r="C39" s="19"/>
      <c r="D39" s="19"/>
      <c r="E39" s="19"/>
      <c r="F39" s="19"/>
      <c r="G39" s="19"/>
    </row>
    <row r="40" spans="1:7" ht="14.25" x14ac:dyDescent="0.25">
      <c r="A40" s="19"/>
      <c r="B40" s="19"/>
      <c r="C40" s="19"/>
      <c r="D40" s="19"/>
      <c r="E40" s="19"/>
      <c r="F40" s="19"/>
      <c r="G40" s="19"/>
    </row>
    <row r="41" spans="1:7" ht="14.25" x14ac:dyDescent="0.25">
      <c r="A41" s="19"/>
      <c r="B41" s="19"/>
      <c r="C41" s="19"/>
      <c r="D41" s="19"/>
      <c r="E41" s="19"/>
      <c r="F41" s="19"/>
      <c r="G41" s="19"/>
    </row>
    <row r="42" spans="1:7" s="4" customFormat="1" ht="17.25" x14ac:dyDescent="0.3">
      <c r="A42" s="26"/>
      <c r="B42" s="26"/>
      <c r="C42" s="26"/>
      <c r="D42" s="26"/>
      <c r="E42" s="26"/>
      <c r="F42" s="26"/>
      <c r="G42" s="26"/>
    </row>
    <row r="43" spans="1:7" s="4" customFormat="1" ht="17.25" x14ac:dyDescent="0.3">
      <c r="A43" s="26"/>
      <c r="B43" s="26"/>
      <c r="C43" s="26"/>
      <c r="D43" s="26"/>
      <c r="E43" s="26"/>
      <c r="F43" s="26"/>
      <c r="G43" s="26"/>
    </row>
    <row r="44" spans="1:7" s="4" customFormat="1" ht="17.25" x14ac:dyDescent="0.3">
      <c r="A44" s="26"/>
      <c r="B44" s="26"/>
      <c r="C44" s="26"/>
      <c r="D44" s="26"/>
      <c r="E44" s="26"/>
      <c r="F44" s="26"/>
      <c r="G44" s="26"/>
    </row>
    <row r="45" spans="1:7" s="4" customFormat="1" ht="17.25" x14ac:dyDescent="0.3">
      <c r="A45" s="26"/>
      <c r="B45" s="26"/>
      <c r="C45" s="26"/>
      <c r="D45" s="26"/>
      <c r="E45" s="26"/>
      <c r="F45" s="26"/>
      <c r="G45" s="26"/>
    </row>
    <row r="46" spans="1:7" s="4" customFormat="1" ht="19.5" customHeight="1" x14ac:dyDescent="0.3">
      <c r="A46" s="26"/>
      <c r="B46" s="26"/>
      <c r="C46" s="26"/>
      <c r="D46" s="26"/>
      <c r="E46" s="26"/>
      <c r="F46" s="26"/>
      <c r="G46" s="26"/>
    </row>
    <row r="47" spans="1:7" s="4" customFormat="1" ht="17.25" x14ac:dyDescent="0.3">
      <c r="A47" s="26"/>
      <c r="B47" s="26"/>
      <c r="C47" s="26"/>
      <c r="D47" s="26"/>
      <c r="E47" s="26"/>
      <c r="F47" s="26"/>
      <c r="G47" s="26"/>
    </row>
    <row r="48" spans="1:7" s="4" customFormat="1" ht="22.5" customHeight="1" x14ac:dyDescent="0.3">
      <c r="A48" s="26"/>
      <c r="B48" s="26"/>
      <c r="C48" s="26"/>
      <c r="D48" s="26"/>
      <c r="E48" s="26"/>
      <c r="F48" s="26"/>
      <c r="G48" s="26"/>
    </row>
    <row r="49" spans="1:16" ht="14.25" x14ac:dyDescent="0.25">
      <c r="A49" s="19"/>
      <c r="B49" s="19"/>
      <c r="C49" s="19"/>
      <c r="D49" s="19"/>
      <c r="E49" s="43"/>
      <c r="F49" s="43"/>
      <c r="G49" s="44"/>
    </row>
    <row r="50" spans="1:16" ht="17.25" customHeight="1" x14ac:dyDescent="0.25">
      <c r="A50" s="19"/>
      <c r="B50" s="19"/>
      <c r="C50" s="19"/>
      <c r="D50" s="19"/>
      <c r="E50" s="19"/>
      <c r="F50" s="19"/>
      <c r="G50" s="19"/>
    </row>
    <row r="51" spans="1:16" ht="26.25" x14ac:dyDescent="0.45">
      <c r="A51" s="45"/>
      <c r="B51" s="45"/>
      <c r="C51" s="45"/>
      <c r="D51" s="45"/>
      <c r="E51" s="46"/>
      <c r="F51" s="46"/>
      <c r="G51" s="46"/>
    </row>
    <row r="52" spans="1:16" ht="26.25" customHeight="1" x14ac:dyDescent="0.25">
      <c r="A52" s="19"/>
      <c r="B52" s="46"/>
      <c r="C52" s="46"/>
      <c r="D52" s="46"/>
      <c r="E52" s="46"/>
      <c r="F52" s="46"/>
      <c r="G52" s="46"/>
    </row>
    <row r="53" spans="1:16" ht="14.25" x14ac:dyDescent="0.25">
      <c r="A53" s="19"/>
      <c r="B53" s="46"/>
      <c r="C53" s="47"/>
      <c r="D53" s="46"/>
      <c r="E53" s="46"/>
      <c r="F53" s="46"/>
      <c r="G53" s="48"/>
    </row>
    <row r="54" spans="1:16" x14ac:dyDescent="0.2">
      <c r="B54" s="11"/>
      <c r="C54" s="12"/>
      <c r="D54" s="12"/>
      <c r="E54" s="12"/>
      <c r="F54" s="12"/>
      <c r="G54" s="13"/>
    </row>
    <row r="55" spans="1:16" x14ac:dyDescent="0.2">
      <c r="B55" s="11"/>
      <c r="C55" s="14"/>
      <c r="D55" s="12"/>
      <c r="E55" s="12"/>
      <c r="F55" s="12"/>
      <c r="G55" s="13"/>
    </row>
    <row r="56" spans="1:16" x14ac:dyDescent="0.2">
      <c r="B56" s="11"/>
      <c r="C56" s="12"/>
      <c r="D56" s="12"/>
      <c r="E56" s="12"/>
      <c r="F56" s="12"/>
      <c r="G56" s="13"/>
    </row>
    <row r="57" spans="1:16" x14ac:dyDescent="0.2">
      <c r="B57" s="11"/>
      <c r="C57" s="11"/>
      <c r="D57" s="11"/>
      <c r="E57" s="15"/>
      <c r="F57" s="15"/>
      <c r="G57" s="13"/>
    </row>
    <row r="58" spans="1:16" x14ac:dyDescent="0.2">
      <c r="B58" s="16"/>
      <c r="C58" s="11"/>
      <c r="D58" s="11"/>
      <c r="E58" s="15"/>
      <c r="F58" s="15"/>
      <c r="G58" s="13"/>
    </row>
    <row r="59" spans="1:16" x14ac:dyDescent="0.2">
      <c r="B59" s="16"/>
      <c r="C59" s="16"/>
      <c r="D59" s="16"/>
      <c r="E59" s="2"/>
      <c r="F59" s="2"/>
      <c r="G59" s="6"/>
    </row>
    <row r="60" spans="1:16" x14ac:dyDescent="0.2">
      <c r="B60" s="16"/>
      <c r="C60" s="16"/>
      <c r="D60" s="16"/>
      <c r="E60" s="2"/>
      <c r="F60" s="2"/>
      <c r="G60" s="17"/>
    </row>
    <row r="61" spans="1:16" x14ac:dyDescent="0.2">
      <c r="B61" s="16"/>
      <c r="C61" s="16"/>
      <c r="D61" s="16"/>
      <c r="E61" s="3"/>
      <c r="F61" s="3"/>
    </row>
    <row r="62" spans="1:16" x14ac:dyDescent="0.2">
      <c r="B62" s="16"/>
      <c r="C62" s="16"/>
      <c r="D62" s="16"/>
      <c r="E62" s="18"/>
      <c r="F62" s="18"/>
    </row>
    <row r="63" spans="1:16" x14ac:dyDescent="0.2">
      <c r="E63" s="3"/>
      <c r="F63" s="3"/>
    </row>
    <row r="64" spans="1:16" x14ac:dyDescent="0.2">
      <c r="E64" s="18"/>
      <c r="F64" s="18"/>
      <c r="K64" s="266"/>
      <c r="L64" s="266"/>
      <c r="M64" s="266"/>
      <c r="P64" s="2"/>
    </row>
    <row r="77" spans="7:7" x14ac:dyDescent="0.2">
      <c r="G77" s="3"/>
    </row>
    <row r="78" spans="7:7" x14ac:dyDescent="0.2">
      <c r="G78" s="18"/>
    </row>
    <row r="79" spans="7:7" x14ac:dyDescent="0.2">
      <c r="G79" s="3"/>
    </row>
    <row r="80" spans="7:7" x14ac:dyDescent="0.2">
      <c r="G80" s="18"/>
    </row>
  </sheetData>
  <sheetProtection formatCells="0" formatColumns="0" formatRows="0" insertColumns="0" insertRows="0" insertHyperlinks="0" deleteColumns="0" deleteRows="0" sort="0" autoFilter="0"/>
  <mergeCells count="1">
    <mergeCell ref="K64:M64"/>
  </mergeCells>
  <phoneticPr fontId="3" type="noConversion"/>
  <pageMargins left="0.75" right="0.75" top="1" bottom="1" header="0.5" footer="0.5"/>
  <pageSetup paperSize="9" scale="55" orientation="landscape" r:id="rId1"/>
  <headerFooter alignWithMargins="0"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10"/>
    <pageSetUpPr fitToPage="1"/>
  </sheetPr>
  <dimension ref="A1:R148"/>
  <sheetViews>
    <sheetView zoomScale="80" zoomScaleNormal="80" zoomScaleSheetLayoutView="40" workbookViewId="0">
      <pane ySplit="7" topLeftCell="A75" activePane="bottomLeft" state="frozen"/>
      <selection pane="bottomLeft" activeCell="A2" sqref="A2:A4"/>
    </sheetView>
  </sheetViews>
  <sheetFormatPr defaultColWidth="9.140625" defaultRowHeight="12.75" x14ac:dyDescent="0.2"/>
  <cols>
    <col min="1" max="1" width="26.140625" style="121" customWidth="1"/>
    <col min="2" max="2" width="38.140625" style="121" customWidth="1"/>
    <col min="3" max="3" width="13.28515625" style="121" bestFit="1" customWidth="1"/>
    <col min="4" max="4" width="13.28515625" style="174" customWidth="1"/>
    <col min="5" max="5" width="12.42578125" style="121" bestFit="1" customWidth="1"/>
    <col min="6" max="6" width="13.7109375" style="121" customWidth="1"/>
    <col min="7" max="7" width="12.85546875" style="121" bestFit="1" customWidth="1"/>
    <col min="8" max="8" width="10.7109375" style="121" customWidth="1"/>
    <col min="9" max="9" width="15.140625" style="176" bestFit="1" customWidth="1"/>
    <col min="10" max="10" width="12.42578125" style="176" customWidth="1"/>
    <col min="11" max="11" width="11" style="121" customWidth="1"/>
    <col min="12" max="12" width="14.140625" style="177" bestFit="1" customWidth="1"/>
    <col min="13" max="13" width="10.28515625" style="121" customWidth="1"/>
    <col min="14" max="14" width="15.85546875" style="121" hidden="1" customWidth="1"/>
    <col min="15" max="15" width="13.42578125" style="121" customWidth="1"/>
    <col min="16" max="16" width="13.42578125" style="178" customWidth="1"/>
    <col min="17" max="18" width="59.42578125" style="179" customWidth="1"/>
    <col min="19" max="16384" width="9.140625" style="121"/>
  </cols>
  <sheetData>
    <row r="1" spans="1:18" ht="14.25" x14ac:dyDescent="0.25">
      <c r="A1" s="114"/>
      <c r="B1" s="114"/>
      <c r="C1" s="115"/>
      <c r="D1" s="116"/>
      <c r="E1" s="115"/>
      <c r="F1" s="115"/>
      <c r="G1" s="115"/>
      <c r="H1" s="115"/>
      <c r="I1" s="117"/>
      <c r="J1" s="117"/>
      <c r="K1" s="115"/>
      <c r="L1" s="118"/>
      <c r="M1" s="115"/>
      <c r="N1" s="115"/>
      <c r="O1" s="115"/>
      <c r="P1" s="119"/>
      <c r="Q1" s="120"/>
      <c r="R1" s="120"/>
    </row>
    <row r="2" spans="1:18" ht="30" customHeight="1" x14ac:dyDescent="0.55000000000000004">
      <c r="A2" s="286" t="s">
        <v>179</v>
      </c>
      <c r="B2" s="122"/>
      <c r="C2" s="115"/>
      <c r="D2" s="116"/>
      <c r="E2" s="115"/>
      <c r="F2" s="115"/>
      <c r="G2" s="115"/>
      <c r="H2" s="115"/>
      <c r="I2" s="117"/>
      <c r="J2" s="117"/>
      <c r="K2" s="115"/>
      <c r="L2" s="118"/>
      <c r="M2" s="115"/>
      <c r="N2" s="115"/>
      <c r="O2" s="267"/>
      <c r="P2" s="119"/>
      <c r="Q2" s="123"/>
      <c r="R2" s="123"/>
    </row>
    <row r="3" spans="1:18" ht="30" customHeight="1" x14ac:dyDescent="0.35">
      <c r="A3" s="287" t="s">
        <v>180</v>
      </c>
      <c r="B3" s="124"/>
      <c r="C3" s="115"/>
      <c r="D3" s="116"/>
      <c r="E3" s="115"/>
      <c r="F3" s="115"/>
      <c r="G3" s="115"/>
      <c r="H3" s="115"/>
      <c r="I3" s="117"/>
      <c r="J3" s="117"/>
      <c r="K3" s="115"/>
      <c r="L3" s="118"/>
      <c r="M3" s="115"/>
      <c r="N3" s="115"/>
      <c r="O3" s="267"/>
      <c r="P3" s="119"/>
      <c r="Q3" s="123"/>
      <c r="R3" s="123"/>
    </row>
    <row r="4" spans="1:18" ht="30" customHeight="1" x14ac:dyDescent="0.35">
      <c r="A4" s="288">
        <v>45108</v>
      </c>
      <c r="B4" s="125"/>
      <c r="C4" s="115"/>
      <c r="D4" s="116"/>
      <c r="E4" s="115"/>
      <c r="F4" s="115"/>
      <c r="G4" s="115"/>
      <c r="H4" s="115"/>
      <c r="I4" s="117"/>
      <c r="J4" s="117"/>
      <c r="K4" s="115"/>
      <c r="L4" s="118"/>
      <c r="M4" s="115"/>
      <c r="N4" s="115"/>
      <c r="O4" s="115"/>
      <c r="P4" s="126"/>
      <c r="Q4" s="127"/>
      <c r="R4" s="127"/>
    </row>
    <row r="5" spans="1:18" ht="15" thickBot="1" x14ac:dyDescent="0.3">
      <c r="A5" s="115"/>
      <c r="B5" s="115"/>
      <c r="C5" s="115"/>
      <c r="D5" s="116"/>
      <c r="E5" s="115"/>
      <c r="F5" s="115"/>
      <c r="G5" s="187"/>
      <c r="H5" s="115"/>
      <c r="I5" s="117"/>
      <c r="J5" s="117"/>
      <c r="K5" s="115"/>
      <c r="L5" s="118"/>
      <c r="M5" s="115"/>
      <c r="N5" s="115"/>
      <c r="O5" s="115"/>
      <c r="P5" s="119"/>
      <c r="Q5" s="120"/>
      <c r="R5" s="120"/>
    </row>
    <row r="6" spans="1:18" s="132" customFormat="1" ht="18.75" customHeight="1" x14ac:dyDescent="0.2">
      <c r="A6" s="272"/>
      <c r="B6" s="272" t="s">
        <v>0</v>
      </c>
      <c r="C6" s="272" t="s">
        <v>29</v>
      </c>
      <c r="D6" s="128" t="s">
        <v>26</v>
      </c>
      <c r="E6" s="272" t="s">
        <v>3</v>
      </c>
      <c r="F6" s="129" t="s">
        <v>4</v>
      </c>
      <c r="G6" s="274" t="s">
        <v>1</v>
      </c>
      <c r="H6" s="130" t="s">
        <v>2</v>
      </c>
      <c r="I6" s="268" t="s">
        <v>5</v>
      </c>
      <c r="J6" s="269"/>
      <c r="K6" s="129" t="s">
        <v>7</v>
      </c>
      <c r="L6" s="270" t="s">
        <v>24</v>
      </c>
      <c r="M6" s="271"/>
      <c r="N6" s="186" t="s">
        <v>176</v>
      </c>
      <c r="O6" s="270" t="s">
        <v>9</v>
      </c>
      <c r="P6" s="271"/>
      <c r="Q6" s="131" t="s">
        <v>50</v>
      </c>
      <c r="R6" s="181"/>
    </row>
    <row r="7" spans="1:18" s="132" customFormat="1" ht="18.75" customHeight="1" thickBot="1" x14ac:dyDescent="0.25">
      <c r="A7" s="273"/>
      <c r="B7" s="273"/>
      <c r="C7" s="273"/>
      <c r="D7" s="133" t="s">
        <v>51</v>
      </c>
      <c r="E7" s="273"/>
      <c r="F7" s="134" t="s">
        <v>25</v>
      </c>
      <c r="G7" s="275"/>
      <c r="H7" s="135" t="s">
        <v>25</v>
      </c>
      <c r="I7" s="136" t="s">
        <v>6</v>
      </c>
      <c r="J7" s="137" t="s">
        <v>52</v>
      </c>
      <c r="K7" s="138" t="s">
        <v>8</v>
      </c>
      <c r="L7" s="139" t="s">
        <v>6</v>
      </c>
      <c r="M7" s="140" t="s">
        <v>52</v>
      </c>
      <c r="N7" s="180"/>
      <c r="O7" s="135" t="s">
        <v>10</v>
      </c>
      <c r="P7" s="141" t="s">
        <v>8</v>
      </c>
      <c r="Q7" s="142"/>
      <c r="R7" s="182"/>
    </row>
    <row r="8" spans="1:18" s="145" customFormat="1" ht="28.5" customHeight="1" x14ac:dyDescent="0.2">
      <c r="A8" s="143" t="s">
        <v>31</v>
      </c>
      <c r="B8" s="144"/>
      <c r="C8" s="206"/>
      <c r="D8" s="207"/>
      <c r="E8" s="208"/>
      <c r="F8" s="209"/>
      <c r="G8" s="210"/>
      <c r="H8" s="206"/>
      <c r="I8" s="209"/>
      <c r="J8" s="209"/>
      <c r="K8" s="206"/>
      <c r="L8" s="211"/>
      <c r="M8" s="212"/>
      <c r="N8" s="212"/>
      <c r="O8" s="208"/>
      <c r="P8" s="213"/>
      <c r="Q8" s="214"/>
      <c r="R8" s="160"/>
    </row>
    <row r="9" spans="1:18" s="145" customFormat="1" ht="17.25" customHeight="1" x14ac:dyDescent="0.2">
      <c r="A9" s="215"/>
      <c r="B9" s="190" t="s">
        <v>59</v>
      </c>
      <c r="C9" s="190" t="s">
        <v>69</v>
      </c>
      <c r="D9" s="191">
        <v>223</v>
      </c>
      <c r="E9" s="192">
        <v>44733</v>
      </c>
      <c r="F9" s="191">
        <f>DAYS360(E9,G9)/360</f>
        <v>1.9972222222222222</v>
      </c>
      <c r="G9" s="193">
        <v>45463</v>
      </c>
      <c r="H9" s="190">
        <v>0</v>
      </c>
      <c r="I9" s="194">
        <v>200000.04</v>
      </c>
      <c r="J9" s="194">
        <f t="shared" ref="J9" si="0">I9/D9</f>
        <v>896.8611659192826</v>
      </c>
      <c r="K9" s="190" t="s">
        <v>54</v>
      </c>
      <c r="L9" s="195"/>
      <c r="M9" s="195">
        <f>L9/D9</f>
        <v>0</v>
      </c>
      <c r="N9" s="196">
        <f>((I9+L9)/$I$98)*(G9-$Q$4)/365</f>
        <v>7.6378032406612562</v>
      </c>
      <c r="O9" s="192">
        <v>45098</v>
      </c>
      <c r="P9" s="197">
        <v>0.04</v>
      </c>
      <c r="Q9" s="216"/>
      <c r="R9" s="160"/>
    </row>
    <row r="10" spans="1:18" s="145" customFormat="1" ht="17.25" customHeight="1" x14ac:dyDescent="0.2">
      <c r="A10" s="215"/>
      <c r="B10" s="190" t="s">
        <v>60</v>
      </c>
      <c r="C10" s="190" t="s">
        <v>70</v>
      </c>
      <c r="D10" s="191">
        <v>99</v>
      </c>
      <c r="E10" s="192">
        <v>44312</v>
      </c>
      <c r="F10" s="191">
        <f t="shared" ref="F10:F13" si="1">DAYS360(E10,G10)/360</f>
        <v>2.9972222222222222</v>
      </c>
      <c r="G10" s="193">
        <v>45407</v>
      </c>
      <c r="H10" s="190">
        <v>0</v>
      </c>
      <c r="I10" s="194">
        <v>113256</v>
      </c>
      <c r="J10" s="194">
        <f t="shared" ref="J10:J13" si="2">I10/D10</f>
        <v>1144</v>
      </c>
      <c r="K10" s="190" t="s">
        <v>54</v>
      </c>
      <c r="L10" s="195"/>
      <c r="M10" s="195">
        <f t="shared" ref="M10:M13" si="3">L10/D10</f>
        <v>0</v>
      </c>
      <c r="N10" s="196">
        <f>((I10+L10)/$I$98)*(G10-$Q$4)/365</f>
        <v>4.3198067794994159</v>
      </c>
      <c r="O10" s="192">
        <v>45103</v>
      </c>
      <c r="P10" s="197">
        <v>0.04</v>
      </c>
      <c r="Q10" s="216"/>
      <c r="R10" s="160"/>
    </row>
    <row r="11" spans="1:18" s="145" customFormat="1" ht="17.25" customHeight="1" x14ac:dyDescent="0.2">
      <c r="A11" s="215"/>
      <c r="B11" s="190" t="s">
        <v>61</v>
      </c>
      <c r="C11" s="190" t="s">
        <v>71</v>
      </c>
      <c r="D11" s="191">
        <v>280</v>
      </c>
      <c r="E11" s="192">
        <v>43073</v>
      </c>
      <c r="F11" s="191">
        <f t="shared" si="1"/>
        <v>2.9972222222222222</v>
      </c>
      <c r="G11" s="193">
        <v>44168</v>
      </c>
      <c r="H11" s="190">
        <v>0</v>
      </c>
      <c r="I11" s="194">
        <v>257323.44</v>
      </c>
      <c r="J11" s="194">
        <f t="shared" si="2"/>
        <v>919.01228571428567</v>
      </c>
      <c r="K11" s="190" t="s">
        <v>54</v>
      </c>
      <c r="L11" s="195"/>
      <c r="M11" s="195">
        <f t="shared" si="3"/>
        <v>0</v>
      </c>
      <c r="N11" s="196">
        <v>0</v>
      </c>
      <c r="O11" s="192"/>
      <c r="P11" s="197">
        <v>0.05</v>
      </c>
      <c r="Q11" s="216"/>
      <c r="R11" s="160"/>
    </row>
    <row r="12" spans="1:18" s="145" customFormat="1" ht="17.25" customHeight="1" x14ac:dyDescent="0.2">
      <c r="A12" s="215"/>
      <c r="B12" s="190" t="s">
        <v>62</v>
      </c>
      <c r="C12" s="190" t="s">
        <v>72</v>
      </c>
      <c r="D12" s="191">
        <v>16.5</v>
      </c>
      <c r="E12" s="192">
        <v>41061</v>
      </c>
      <c r="F12" s="191">
        <f t="shared" si="1"/>
        <v>5</v>
      </c>
      <c r="G12" s="193">
        <v>42886</v>
      </c>
      <c r="H12" s="190">
        <v>0</v>
      </c>
      <c r="I12" s="194">
        <v>34448.160000000003</v>
      </c>
      <c r="J12" s="194">
        <f t="shared" si="2"/>
        <v>2087.7672727272729</v>
      </c>
      <c r="K12" s="190" t="s">
        <v>54</v>
      </c>
      <c r="L12" s="195"/>
      <c r="M12" s="195">
        <f t="shared" si="3"/>
        <v>0</v>
      </c>
      <c r="N12" s="196">
        <v>0</v>
      </c>
      <c r="O12" s="192"/>
      <c r="P12" s="197">
        <v>0.05</v>
      </c>
      <c r="Q12" s="216"/>
      <c r="R12" s="160"/>
    </row>
    <row r="13" spans="1:18" s="145" customFormat="1" ht="17.25" customHeight="1" x14ac:dyDescent="0.2">
      <c r="A13" s="215"/>
      <c r="B13" s="190" t="s">
        <v>60</v>
      </c>
      <c r="C13" s="190" t="s">
        <v>73</v>
      </c>
      <c r="D13" s="191">
        <v>99.5</v>
      </c>
      <c r="E13" s="192">
        <v>42954</v>
      </c>
      <c r="F13" s="191">
        <f t="shared" si="1"/>
        <v>2.9972222222222222</v>
      </c>
      <c r="G13" s="193">
        <v>44049</v>
      </c>
      <c r="H13" s="190">
        <v>0</v>
      </c>
      <c r="I13" s="194">
        <v>43263.96</v>
      </c>
      <c r="J13" s="194">
        <f t="shared" si="2"/>
        <v>434.81366834170854</v>
      </c>
      <c r="K13" s="190" t="s">
        <v>54</v>
      </c>
      <c r="L13" s="195"/>
      <c r="M13" s="195">
        <f t="shared" si="3"/>
        <v>0</v>
      </c>
      <c r="N13" s="196">
        <v>0</v>
      </c>
      <c r="O13" s="192"/>
      <c r="P13" s="197">
        <v>0.04</v>
      </c>
      <c r="Q13" s="216"/>
      <c r="R13" s="160"/>
    </row>
    <row r="14" spans="1:18" s="145" customFormat="1" ht="9.9499999999999993" customHeight="1" x14ac:dyDescent="0.2">
      <c r="A14" s="217"/>
      <c r="B14" s="218"/>
      <c r="C14" s="218"/>
      <c r="D14" s="219"/>
      <c r="E14" s="220"/>
      <c r="F14" s="221"/>
      <c r="G14" s="222"/>
      <c r="H14" s="218"/>
      <c r="I14" s="223"/>
      <c r="J14" s="223"/>
      <c r="K14" s="218"/>
      <c r="L14" s="224"/>
      <c r="M14" s="224"/>
      <c r="N14" s="224"/>
      <c r="O14" s="220"/>
      <c r="P14" s="225"/>
      <c r="Q14" s="226"/>
      <c r="R14" s="160"/>
    </row>
    <row r="15" spans="1:18" s="155" customFormat="1" ht="25.5" customHeight="1" x14ac:dyDescent="0.2">
      <c r="A15" s="143"/>
      <c r="B15" s="146" t="s">
        <v>32</v>
      </c>
      <c r="C15" s="147"/>
      <c r="D15" s="148">
        <f>SUM($D$9:D13)</f>
        <v>718</v>
      </c>
      <c r="E15" s="147"/>
      <c r="F15" s="147"/>
      <c r="G15" s="188"/>
      <c r="H15" s="147"/>
      <c r="I15" s="149">
        <f>SUM($I$9:I13)</f>
        <v>648291.6</v>
      </c>
      <c r="J15" s="150"/>
      <c r="K15" s="151"/>
      <c r="L15" s="152"/>
      <c r="M15" s="153"/>
      <c r="N15" s="153">
        <f>SUM(N9:N13)</f>
        <v>11.957610020160672</v>
      </c>
      <c r="O15" s="151"/>
      <c r="P15" s="154"/>
      <c r="Q15" s="227"/>
      <c r="R15" s="183"/>
    </row>
    <row r="16" spans="1:18" s="145" customFormat="1" ht="26.1" customHeight="1" x14ac:dyDescent="0.2">
      <c r="A16" s="143" t="s">
        <v>33</v>
      </c>
      <c r="B16" s="156"/>
      <c r="C16" s="156"/>
      <c r="D16" s="228"/>
      <c r="E16" s="229"/>
      <c r="F16" s="230"/>
      <c r="G16" s="231"/>
      <c r="H16" s="232"/>
      <c r="I16" s="230"/>
      <c r="J16" s="230"/>
      <c r="K16" s="232"/>
      <c r="L16" s="233"/>
      <c r="M16" s="234"/>
      <c r="N16" s="234"/>
      <c r="O16" s="229"/>
      <c r="P16" s="235"/>
      <c r="Q16" s="236"/>
      <c r="R16" s="184"/>
    </row>
    <row r="17" spans="1:18" s="145" customFormat="1" ht="17.25" customHeight="1" x14ac:dyDescent="0.2">
      <c r="A17" s="215"/>
      <c r="B17" s="190"/>
      <c r="C17" s="190"/>
      <c r="D17" s="191"/>
      <c r="E17" s="192"/>
      <c r="F17" s="191"/>
      <c r="G17" s="193"/>
      <c r="H17" s="190"/>
      <c r="I17" s="194"/>
      <c r="J17" s="194"/>
      <c r="K17" s="190"/>
      <c r="L17" s="195"/>
      <c r="M17" s="195"/>
      <c r="N17" s="195"/>
      <c r="O17" s="192"/>
      <c r="P17" s="197"/>
      <c r="Q17" s="216"/>
      <c r="R17" s="160"/>
    </row>
    <row r="18" spans="1:18" s="145" customFormat="1" ht="17.25" customHeight="1" x14ac:dyDescent="0.2">
      <c r="A18" s="215"/>
      <c r="B18" s="190" t="s">
        <v>175</v>
      </c>
      <c r="C18" s="190" t="s">
        <v>74</v>
      </c>
      <c r="D18" s="191">
        <v>182.5</v>
      </c>
      <c r="E18" s="192">
        <v>43132</v>
      </c>
      <c r="F18" s="191">
        <f t="shared" ref="F18:F23" si="4">DAYS360(E18,G18)/360</f>
        <v>3</v>
      </c>
      <c r="G18" s="193">
        <v>44227</v>
      </c>
      <c r="H18" s="190">
        <v>0</v>
      </c>
      <c r="I18" s="194">
        <v>78956.759999999995</v>
      </c>
      <c r="J18" s="194">
        <f t="shared" ref="J18:J23" si="5">I18/D18</f>
        <v>432.63978082191778</v>
      </c>
      <c r="K18" s="190" t="s">
        <v>54</v>
      </c>
      <c r="L18" s="195"/>
      <c r="M18" s="195">
        <f t="shared" ref="M18:M23" si="6">L18/D18</f>
        <v>0</v>
      </c>
      <c r="N18" s="196">
        <v>0</v>
      </c>
      <c r="O18" s="192"/>
      <c r="P18" s="197">
        <v>0.04</v>
      </c>
      <c r="Q18" s="216"/>
      <c r="R18" s="160"/>
    </row>
    <row r="19" spans="1:18" s="145" customFormat="1" ht="17.25" customHeight="1" x14ac:dyDescent="0.2">
      <c r="A19" s="215"/>
      <c r="B19" s="190" t="s">
        <v>63</v>
      </c>
      <c r="C19" s="190" t="s">
        <v>75</v>
      </c>
      <c r="D19" s="191">
        <v>161.5</v>
      </c>
      <c r="E19" s="192">
        <v>43770</v>
      </c>
      <c r="F19" s="191">
        <f t="shared" si="4"/>
        <v>2</v>
      </c>
      <c r="G19" s="193">
        <v>44500</v>
      </c>
      <c r="H19" s="190">
        <v>0</v>
      </c>
      <c r="I19" s="194">
        <v>75216.960000000006</v>
      </c>
      <c r="J19" s="194">
        <f t="shared" si="5"/>
        <v>465.73969040247681</v>
      </c>
      <c r="K19" s="190" t="s">
        <v>54</v>
      </c>
      <c r="L19" s="195"/>
      <c r="M19" s="195">
        <f t="shared" si="6"/>
        <v>0</v>
      </c>
      <c r="N19" s="196">
        <v>0</v>
      </c>
      <c r="O19" s="192"/>
      <c r="P19" s="197">
        <v>0.04</v>
      </c>
      <c r="Q19" s="216"/>
      <c r="R19" s="160"/>
    </row>
    <row r="20" spans="1:18" s="145" customFormat="1" ht="17.25" customHeight="1" x14ac:dyDescent="0.2">
      <c r="A20" s="215"/>
      <c r="B20" s="190" t="s">
        <v>64</v>
      </c>
      <c r="C20" s="190" t="s">
        <v>76</v>
      </c>
      <c r="D20" s="191">
        <v>69</v>
      </c>
      <c r="E20" s="192"/>
      <c r="F20" s="191">
        <f t="shared" si="4"/>
        <v>0</v>
      </c>
      <c r="G20" s="193"/>
      <c r="H20" s="190"/>
      <c r="I20" s="194"/>
      <c r="J20" s="194">
        <f t="shared" si="5"/>
        <v>0</v>
      </c>
      <c r="K20" s="190" t="s">
        <v>54</v>
      </c>
      <c r="L20" s="195"/>
      <c r="M20" s="195">
        <f t="shared" si="6"/>
        <v>0</v>
      </c>
      <c r="N20" s="196">
        <f>((I20+L20)/$I$98)*(G20-$Q$4)/365</f>
        <v>0</v>
      </c>
      <c r="O20" s="192"/>
      <c r="P20" s="197"/>
      <c r="Q20" s="216"/>
      <c r="R20" s="160"/>
    </row>
    <row r="21" spans="1:18" s="145" customFormat="1" ht="17.25" customHeight="1" x14ac:dyDescent="0.2">
      <c r="A21" s="215"/>
      <c r="B21" s="190" t="s">
        <v>64</v>
      </c>
      <c r="C21" s="190" t="s">
        <v>77</v>
      </c>
      <c r="D21" s="191">
        <v>72</v>
      </c>
      <c r="E21" s="192"/>
      <c r="F21" s="191">
        <f t="shared" ref="F21" si="7">DAYS360(E21,G21)/360</f>
        <v>0</v>
      </c>
      <c r="G21" s="193"/>
      <c r="H21" s="190"/>
      <c r="I21" s="194"/>
      <c r="J21" s="194">
        <f t="shared" ref="J21" si="8">I21/D21</f>
        <v>0</v>
      </c>
      <c r="K21" s="190" t="s">
        <v>54</v>
      </c>
      <c r="L21" s="195"/>
      <c r="M21" s="195">
        <f t="shared" ref="M21" si="9">L21/D21</f>
        <v>0</v>
      </c>
      <c r="N21" s="196">
        <f>((I21+L21)/$I$98)*(G21-$Q$4)/365</f>
        <v>0</v>
      </c>
      <c r="O21" s="192"/>
      <c r="P21" s="197"/>
      <c r="Q21" s="216"/>
      <c r="R21" s="160"/>
    </row>
    <row r="22" spans="1:18" s="145" customFormat="1" ht="17.25" customHeight="1" x14ac:dyDescent="0.2">
      <c r="A22" s="215"/>
      <c r="B22" s="190" t="s">
        <v>65</v>
      </c>
      <c r="C22" s="190" t="s">
        <v>78</v>
      </c>
      <c r="D22" s="191">
        <v>109</v>
      </c>
      <c r="E22" s="192">
        <v>43617</v>
      </c>
      <c r="F22" s="191">
        <f t="shared" si="4"/>
        <v>3</v>
      </c>
      <c r="G22" s="193">
        <v>44712</v>
      </c>
      <c r="H22" s="190">
        <v>0</v>
      </c>
      <c r="I22" s="194">
        <v>54820.800000000003</v>
      </c>
      <c r="J22" s="194">
        <f t="shared" si="5"/>
        <v>502.94311926605508</v>
      </c>
      <c r="K22" s="190" t="s">
        <v>54</v>
      </c>
      <c r="L22" s="195"/>
      <c r="M22" s="195">
        <f t="shared" si="6"/>
        <v>0</v>
      </c>
      <c r="N22" s="196">
        <v>0</v>
      </c>
      <c r="O22" s="192"/>
      <c r="P22" s="197">
        <v>0.04</v>
      </c>
      <c r="Q22" s="216"/>
      <c r="R22" s="160"/>
    </row>
    <row r="23" spans="1:18" s="145" customFormat="1" ht="17.25" customHeight="1" x14ac:dyDescent="0.2">
      <c r="A23" s="215"/>
      <c r="B23" s="190" t="s">
        <v>66</v>
      </c>
      <c r="C23" s="190" t="s">
        <v>79</v>
      </c>
      <c r="D23" s="191">
        <v>140.5</v>
      </c>
      <c r="E23" s="192">
        <v>42877</v>
      </c>
      <c r="F23" s="191">
        <f t="shared" si="4"/>
        <v>2.9972222222222222</v>
      </c>
      <c r="G23" s="193">
        <v>43972</v>
      </c>
      <c r="H23" s="190">
        <v>0</v>
      </c>
      <c r="I23" s="194">
        <v>56226.96</v>
      </c>
      <c r="J23" s="194">
        <f t="shared" si="5"/>
        <v>400.19188612099646</v>
      </c>
      <c r="K23" s="190" t="s">
        <v>54</v>
      </c>
      <c r="L23" s="195"/>
      <c r="M23" s="195">
        <f t="shared" si="6"/>
        <v>0</v>
      </c>
      <c r="N23" s="196">
        <v>0</v>
      </c>
      <c r="O23" s="192"/>
      <c r="P23" s="197"/>
      <c r="Q23" s="216"/>
      <c r="R23" s="160"/>
    </row>
    <row r="24" spans="1:18" s="145" customFormat="1" ht="17.25" customHeight="1" x14ac:dyDescent="0.2">
      <c r="A24" s="215"/>
      <c r="B24" s="190" t="s">
        <v>67</v>
      </c>
      <c r="C24" s="190" t="s">
        <v>80</v>
      </c>
      <c r="D24" s="191">
        <v>27.5</v>
      </c>
      <c r="E24" s="192">
        <v>44621</v>
      </c>
      <c r="F24" s="191">
        <f t="shared" ref="F24:F25" si="10">DAYS360(E24,G24)/360</f>
        <v>1.3305555555555555</v>
      </c>
      <c r="G24" s="193">
        <v>45107</v>
      </c>
      <c r="H24" s="190">
        <v>0</v>
      </c>
      <c r="I24" s="194">
        <v>0</v>
      </c>
      <c r="J24" s="194">
        <f t="shared" ref="J24:J25" si="11">I24/D24</f>
        <v>0</v>
      </c>
      <c r="K24" s="190" t="s">
        <v>54</v>
      </c>
      <c r="L24" s="195"/>
      <c r="M24" s="195">
        <f t="shared" ref="M24:M25" si="12">L24/D24</f>
        <v>0</v>
      </c>
      <c r="N24" s="196">
        <f>((I24+L24)/$I$98)*(G24-$Q$4)/365</f>
        <v>0</v>
      </c>
      <c r="O24" s="192"/>
      <c r="P24" s="197">
        <v>0</v>
      </c>
      <c r="Q24" s="216"/>
      <c r="R24" s="160"/>
    </row>
    <row r="25" spans="1:18" s="145" customFormat="1" ht="17.25" customHeight="1" x14ac:dyDescent="0.2">
      <c r="A25" s="215"/>
      <c r="B25" s="190" t="s">
        <v>64</v>
      </c>
      <c r="C25" s="190" t="s">
        <v>81</v>
      </c>
      <c r="D25" s="191">
        <v>95</v>
      </c>
      <c r="E25" s="192"/>
      <c r="F25" s="191">
        <f t="shared" si="10"/>
        <v>0</v>
      </c>
      <c r="G25" s="193"/>
      <c r="H25" s="190"/>
      <c r="I25" s="194"/>
      <c r="J25" s="194">
        <f t="shared" si="11"/>
        <v>0</v>
      </c>
      <c r="K25" s="190" t="s">
        <v>54</v>
      </c>
      <c r="L25" s="195"/>
      <c r="M25" s="195">
        <f t="shared" si="12"/>
        <v>0</v>
      </c>
      <c r="N25" s="196">
        <f>((I25+L25)/$I$98)*(G25-$Q$4)/365</f>
        <v>0</v>
      </c>
      <c r="O25" s="192"/>
      <c r="P25" s="197"/>
      <c r="Q25" s="216"/>
      <c r="R25" s="160"/>
    </row>
    <row r="26" spans="1:18" s="145" customFormat="1" ht="17.25" customHeight="1" x14ac:dyDescent="0.2">
      <c r="A26" s="215"/>
      <c r="B26" s="190" t="s">
        <v>90</v>
      </c>
      <c r="C26" s="190" t="s">
        <v>98</v>
      </c>
      <c r="D26" s="191">
        <v>124.5</v>
      </c>
      <c r="E26" s="192">
        <v>44175</v>
      </c>
      <c r="F26" s="191">
        <f t="shared" ref="F26" si="13">DAYS360(E26,G26)/360</f>
        <v>2.9138888888888888</v>
      </c>
      <c r="G26" s="193">
        <v>45239</v>
      </c>
      <c r="H26" s="190">
        <v>0</v>
      </c>
      <c r="I26" s="194">
        <v>57705.72</v>
      </c>
      <c r="J26" s="194">
        <f t="shared" ref="J26" si="14">I26/D26</f>
        <v>463.49975903614461</v>
      </c>
      <c r="K26" s="190" t="s">
        <v>54</v>
      </c>
      <c r="L26" s="195"/>
      <c r="M26" s="195">
        <f t="shared" ref="M26" si="15">L26/D26</f>
        <v>0</v>
      </c>
      <c r="N26" s="196">
        <f>((I26+L26)/$I$98)*(G26-$Q$4)/365</f>
        <v>2.192866301902384</v>
      </c>
      <c r="O26" s="192">
        <v>44905</v>
      </c>
      <c r="P26" s="197">
        <v>0.03</v>
      </c>
      <c r="Q26" s="216"/>
      <c r="R26" s="160"/>
    </row>
    <row r="27" spans="1:18" s="145" customFormat="1" ht="17.25" customHeight="1" x14ac:dyDescent="0.2">
      <c r="A27" s="215"/>
      <c r="B27" s="190" t="s">
        <v>91</v>
      </c>
      <c r="C27" s="190" t="s">
        <v>99</v>
      </c>
      <c r="D27" s="191">
        <v>143.5</v>
      </c>
      <c r="E27" s="192">
        <v>44013</v>
      </c>
      <c r="F27" s="191">
        <f t="shared" ref="F27:F81" si="16">DAYS360(E27,G27)/360</f>
        <v>0.58333333333333337</v>
      </c>
      <c r="G27" s="193">
        <v>44227</v>
      </c>
      <c r="H27" s="190">
        <v>0</v>
      </c>
      <c r="I27" s="194">
        <v>59695.92</v>
      </c>
      <c r="J27" s="194">
        <f t="shared" ref="J27:J81" si="17">I27/D27</f>
        <v>415.99944250871079</v>
      </c>
      <c r="K27" s="190" t="s">
        <v>54</v>
      </c>
      <c r="L27" s="195"/>
      <c r="M27" s="195">
        <f t="shared" ref="M27:M81" si="18">L27/D27</f>
        <v>0</v>
      </c>
      <c r="N27" s="196">
        <v>0</v>
      </c>
      <c r="O27" s="192"/>
      <c r="P27" s="197">
        <v>0.04</v>
      </c>
      <c r="Q27" s="216"/>
      <c r="R27" s="160"/>
    </row>
    <row r="28" spans="1:18" s="145" customFormat="1" ht="17.25" customHeight="1" x14ac:dyDescent="0.2">
      <c r="A28" s="215"/>
      <c r="B28" s="190" t="s">
        <v>92</v>
      </c>
      <c r="C28" s="190" t="s">
        <v>100</v>
      </c>
      <c r="D28" s="191">
        <v>65</v>
      </c>
      <c r="E28" s="192">
        <v>43678</v>
      </c>
      <c r="F28" s="191">
        <f t="shared" si="16"/>
        <v>3</v>
      </c>
      <c r="G28" s="193">
        <v>44773</v>
      </c>
      <c r="H28" s="190">
        <v>0</v>
      </c>
      <c r="I28" s="194">
        <v>34398</v>
      </c>
      <c r="J28" s="194">
        <f t="shared" si="17"/>
        <v>529.20000000000005</v>
      </c>
      <c r="K28" s="190" t="s">
        <v>54</v>
      </c>
      <c r="L28" s="195"/>
      <c r="M28" s="195">
        <f t="shared" si="18"/>
        <v>0</v>
      </c>
      <c r="N28" s="196">
        <v>0</v>
      </c>
      <c r="O28" s="192"/>
      <c r="P28" s="197">
        <v>0.05</v>
      </c>
      <c r="Q28" s="216"/>
      <c r="R28" s="160"/>
    </row>
    <row r="29" spans="1:18" s="145" customFormat="1" ht="17.25" customHeight="1" x14ac:dyDescent="0.2">
      <c r="A29" s="215"/>
      <c r="B29" s="190" t="s">
        <v>93</v>
      </c>
      <c r="C29" s="190" t="s">
        <v>101</v>
      </c>
      <c r="D29" s="191">
        <v>44.5</v>
      </c>
      <c r="E29" s="192">
        <v>44651</v>
      </c>
      <c r="F29" s="191">
        <f t="shared" si="16"/>
        <v>2</v>
      </c>
      <c r="G29" s="193">
        <v>45381</v>
      </c>
      <c r="H29" s="190">
        <v>0</v>
      </c>
      <c r="I29" s="194">
        <v>22250.04</v>
      </c>
      <c r="J29" s="194">
        <f t="shared" si="17"/>
        <v>500.00089887640451</v>
      </c>
      <c r="K29" s="190" t="s">
        <v>54</v>
      </c>
      <c r="L29" s="195"/>
      <c r="M29" s="195">
        <f t="shared" si="18"/>
        <v>0</v>
      </c>
      <c r="N29" s="196">
        <f>((I29+L29)/$I$98)*(G29-$Q$4)/365</f>
        <v>0.84817438183334315</v>
      </c>
      <c r="O29" s="192">
        <v>45016</v>
      </c>
      <c r="P29" s="197">
        <v>0.05</v>
      </c>
      <c r="Q29" s="216"/>
      <c r="R29" s="160"/>
    </row>
    <row r="30" spans="1:18" s="145" customFormat="1" ht="17.25" customHeight="1" x14ac:dyDescent="0.2">
      <c r="A30" s="215"/>
      <c r="B30" s="190" t="s">
        <v>94</v>
      </c>
      <c r="C30" s="190" t="s">
        <v>102</v>
      </c>
      <c r="D30" s="191">
        <v>276.5</v>
      </c>
      <c r="E30" s="192">
        <v>44295</v>
      </c>
      <c r="F30" s="191">
        <f t="shared" si="16"/>
        <v>1.913888888888889</v>
      </c>
      <c r="G30" s="193">
        <v>44993</v>
      </c>
      <c r="H30" s="190">
        <v>0</v>
      </c>
      <c r="I30" s="194">
        <v>132720</v>
      </c>
      <c r="J30" s="194">
        <f t="shared" si="17"/>
        <v>480</v>
      </c>
      <c r="K30" s="190" t="s">
        <v>54</v>
      </c>
      <c r="L30" s="195"/>
      <c r="M30" s="195">
        <f t="shared" si="18"/>
        <v>0</v>
      </c>
      <c r="N30" s="196">
        <f>((I30+L30)/$I$98)*(G30-$Q$4)/365</f>
        <v>5.0160472392957303</v>
      </c>
      <c r="O30" s="192"/>
      <c r="P30" s="197">
        <v>0.04</v>
      </c>
      <c r="Q30" s="216"/>
      <c r="R30" s="160"/>
    </row>
    <row r="31" spans="1:18" s="145" customFormat="1" ht="17.25" customHeight="1" x14ac:dyDescent="0.2">
      <c r="A31" s="215"/>
      <c r="B31" s="190" t="s">
        <v>95</v>
      </c>
      <c r="C31" s="190" t="s">
        <v>103</v>
      </c>
      <c r="D31" s="191">
        <v>96.5</v>
      </c>
      <c r="E31" s="192">
        <v>44197</v>
      </c>
      <c r="F31" s="191">
        <f t="shared" si="16"/>
        <v>1</v>
      </c>
      <c r="G31" s="193">
        <v>44561</v>
      </c>
      <c r="H31" s="190">
        <v>0</v>
      </c>
      <c r="I31" s="194">
        <v>48732.6</v>
      </c>
      <c r="J31" s="194">
        <f t="shared" si="17"/>
        <v>505.00103626943002</v>
      </c>
      <c r="K31" s="190" t="s">
        <v>54</v>
      </c>
      <c r="L31" s="195"/>
      <c r="M31" s="195">
        <f t="shared" si="18"/>
        <v>0</v>
      </c>
      <c r="N31" s="196">
        <v>0</v>
      </c>
      <c r="O31" s="192"/>
      <c r="P31" s="197">
        <v>0.04</v>
      </c>
      <c r="Q31" s="216"/>
      <c r="R31" s="160"/>
    </row>
    <row r="32" spans="1:18" s="145" customFormat="1" ht="17.25" customHeight="1" x14ac:dyDescent="0.2">
      <c r="A32" s="215"/>
      <c r="B32" s="190" t="s">
        <v>64</v>
      </c>
      <c r="C32" s="190" t="s">
        <v>82</v>
      </c>
      <c r="D32" s="191">
        <v>91.5</v>
      </c>
      <c r="E32" s="192"/>
      <c r="F32" s="191">
        <f t="shared" si="16"/>
        <v>0</v>
      </c>
      <c r="G32" s="193"/>
      <c r="H32" s="190"/>
      <c r="I32" s="194"/>
      <c r="J32" s="194">
        <f t="shared" si="17"/>
        <v>0</v>
      </c>
      <c r="K32" s="190" t="s">
        <v>54</v>
      </c>
      <c r="L32" s="195"/>
      <c r="M32" s="195">
        <f t="shared" si="18"/>
        <v>0</v>
      </c>
      <c r="N32" s="196">
        <f>((I32+L32)/$I$98)*(G32-$Q$4)/365</f>
        <v>0</v>
      </c>
      <c r="O32" s="192"/>
      <c r="P32" s="197"/>
      <c r="Q32" s="216"/>
      <c r="R32" s="160"/>
    </row>
    <row r="33" spans="1:18" s="145" customFormat="1" ht="17.25" customHeight="1" x14ac:dyDescent="0.2">
      <c r="A33" s="215"/>
      <c r="B33" s="190" t="s">
        <v>96</v>
      </c>
      <c r="C33" s="190" t="s">
        <v>104</v>
      </c>
      <c r="D33" s="191">
        <v>165</v>
      </c>
      <c r="E33" s="192">
        <v>43132</v>
      </c>
      <c r="F33" s="191">
        <f t="shared" si="16"/>
        <v>2</v>
      </c>
      <c r="G33" s="193">
        <v>43861</v>
      </c>
      <c r="H33" s="190">
        <v>0</v>
      </c>
      <c r="I33" s="194">
        <v>71385.600000000006</v>
      </c>
      <c r="J33" s="194">
        <f t="shared" si="17"/>
        <v>432.64000000000004</v>
      </c>
      <c r="K33" s="190" t="s">
        <v>54</v>
      </c>
      <c r="L33" s="195"/>
      <c r="M33" s="195">
        <f t="shared" si="18"/>
        <v>0</v>
      </c>
      <c r="N33" s="196">
        <v>0</v>
      </c>
      <c r="O33" s="192"/>
      <c r="P33" s="197">
        <v>0.04</v>
      </c>
      <c r="Q33" s="216"/>
      <c r="R33" s="160"/>
    </row>
    <row r="34" spans="1:18" s="145" customFormat="1" ht="17.25" customHeight="1" x14ac:dyDescent="0.2">
      <c r="A34" s="215"/>
      <c r="B34" s="284" t="s">
        <v>60</v>
      </c>
      <c r="C34" s="190" t="s">
        <v>105</v>
      </c>
      <c r="D34" s="191">
        <v>153</v>
      </c>
      <c r="E34" s="192">
        <v>43040</v>
      </c>
      <c r="F34" s="191">
        <f t="shared" si="16"/>
        <v>3</v>
      </c>
      <c r="G34" s="193">
        <v>44135</v>
      </c>
      <c r="H34" s="190">
        <v>0</v>
      </c>
      <c r="I34" s="194">
        <v>61229.279999999999</v>
      </c>
      <c r="J34" s="194">
        <f t="shared" si="17"/>
        <v>400.1913725490196</v>
      </c>
      <c r="K34" s="190" t="s">
        <v>54</v>
      </c>
      <c r="L34" s="195"/>
      <c r="M34" s="195">
        <f t="shared" si="18"/>
        <v>0</v>
      </c>
      <c r="N34" s="196">
        <v>0</v>
      </c>
      <c r="O34" s="192"/>
      <c r="P34" s="197">
        <v>0.04</v>
      </c>
      <c r="Q34" s="216"/>
      <c r="R34" s="160"/>
    </row>
    <row r="35" spans="1:18" s="145" customFormat="1" ht="17.25" customHeight="1" x14ac:dyDescent="0.2">
      <c r="A35" s="215"/>
      <c r="B35" s="284" t="s">
        <v>64</v>
      </c>
      <c r="C35" s="190" t="s">
        <v>106</v>
      </c>
      <c r="D35" s="191">
        <v>76.5</v>
      </c>
      <c r="E35" s="192"/>
      <c r="F35" s="191">
        <f t="shared" si="16"/>
        <v>0</v>
      </c>
      <c r="G35" s="193"/>
      <c r="H35" s="190"/>
      <c r="I35" s="194"/>
      <c r="J35" s="194">
        <f t="shared" si="17"/>
        <v>0</v>
      </c>
      <c r="K35" s="190" t="s">
        <v>54</v>
      </c>
      <c r="L35" s="195"/>
      <c r="M35" s="195">
        <f t="shared" si="18"/>
        <v>0</v>
      </c>
      <c r="N35" s="196">
        <f>((I35+L35)/$I$98)*(G35-$Q$4)/365</f>
        <v>0</v>
      </c>
      <c r="O35" s="192"/>
      <c r="P35" s="197"/>
      <c r="Q35" s="216"/>
      <c r="R35" s="160"/>
    </row>
    <row r="36" spans="1:18" s="145" customFormat="1" ht="17.25" customHeight="1" x14ac:dyDescent="0.2">
      <c r="A36" s="215"/>
      <c r="B36" s="284" t="s">
        <v>93</v>
      </c>
      <c r="C36" s="190" t="s">
        <v>107</v>
      </c>
      <c r="D36" s="191">
        <v>65.5</v>
      </c>
      <c r="E36" s="192">
        <v>44753</v>
      </c>
      <c r="F36" s="191">
        <f t="shared" si="16"/>
        <v>0.99722222222222223</v>
      </c>
      <c r="G36" s="193">
        <v>45117</v>
      </c>
      <c r="H36" s="190"/>
      <c r="I36" s="194">
        <v>32000</v>
      </c>
      <c r="J36" s="194">
        <f t="shared" si="17"/>
        <v>488.5496183206107</v>
      </c>
      <c r="K36" s="190" t="s">
        <v>54</v>
      </c>
      <c r="L36" s="195"/>
      <c r="M36" s="195">
        <f t="shared" si="18"/>
        <v>0</v>
      </c>
      <c r="N36" s="196">
        <f>((I36+L36)/$I$98)*(G36-$Q$4)/365</f>
        <v>1.2127477725270182</v>
      </c>
      <c r="O36" s="192"/>
      <c r="P36" s="197">
        <v>0.05</v>
      </c>
      <c r="Q36" s="216"/>
      <c r="R36" s="160"/>
    </row>
    <row r="37" spans="1:18" s="145" customFormat="1" ht="17.25" customHeight="1" x14ac:dyDescent="0.2">
      <c r="A37" s="215"/>
      <c r="B37" s="284" t="s">
        <v>97</v>
      </c>
      <c r="C37" s="190" t="s">
        <v>108</v>
      </c>
      <c r="D37" s="191">
        <v>105</v>
      </c>
      <c r="E37" s="192">
        <v>44230</v>
      </c>
      <c r="F37" s="191">
        <f t="shared" si="16"/>
        <v>2.9972222222222222</v>
      </c>
      <c r="G37" s="193">
        <v>45324</v>
      </c>
      <c r="H37" s="190">
        <v>0</v>
      </c>
      <c r="I37" s="194">
        <v>48300</v>
      </c>
      <c r="J37" s="194">
        <f t="shared" si="17"/>
        <v>460</v>
      </c>
      <c r="K37" s="190" t="s">
        <v>54</v>
      </c>
      <c r="L37" s="195"/>
      <c r="M37" s="195">
        <f t="shared" si="18"/>
        <v>0</v>
      </c>
      <c r="N37" s="196">
        <f>((I37+L37)/$I$98)*(G37-$Q$4)/365</f>
        <v>1.8388895926350544</v>
      </c>
      <c r="O37" s="192"/>
      <c r="P37" s="197"/>
      <c r="Q37" s="216"/>
      <c r="R37" s="160"/>
    </row>
    <row r="38" spans="1:18" s="145" customFormat="1" ht="17.25" customHeight="1" x14ac:dyDescent="0.2">
      <c r="A38" s="215"/>
      <c r="B38" s="284" t="s">
        <v>97</v>
      </c>
      <c r="C38" s="190" t="s">
        <v>110</v>
      </c>
      <c r="D38" s="191">
        <v>132</v>
      </c>
      <c r="E38" s="192">
        <v>43405</v>
      </c>
      <c r="F38" s="191">
        <f t="shared" si="16"/>
        <v>2</v>
      </c>
      <c r="G38" s="193">
        <v>44135</v>
      </c>
      <c r="H38" s="190">
        <v>0</v>
      </c>
      <c r="I38" s="194">
        <v>59030.400000000001</v>
      </c>
      <c r="J38" s="194">
        <f t="shared" si="17"/>
        <v>447.2</v>
      </c>
      <c r="K38" s="190" t="s">
        <v>54</v>
      </c>
      <c r="L38" s="195"/>
      <c r="M38" s="195">
        <f t="shared" si="18"/>
        <v>0</v>
      </c>
      <c r="N38" s="196">
        <v>0</v>
      </c>
      <c r="O38" s="192"/>
      <c r="P38" s="197">
        <v>0.04</v>
      </c>
      <c r="Q38" s="216"/>
      <c r="R38" s="160"/>
    </row>
    <row r="39" spans="1:18" s="145" customFormat="1" ht="17.25" customHeight="1" x14ac:dyDescent="0.2">
      <c r="A39" s="215"/>
      <c r="B39" s="284" t="s">
        <v>96</v>
      </c>
      <c r="C39" s="190" t="s">
        <v>111</v>
      </c>
      <c r="D39" s="191">
        <v>54.5</v>
      </c>
      <c r="E39" s="192">
        <v>44501</v>
      </c>
      <c r="F39" s="191">
        <f t="shared" si="16"/>
        <v>1</v>
      </c>
      <c r="G39" s="193">
        <v>44865</v>
      </c>
      <c r="H39" s="190">
        <v>0</v>
      </c>
      <c r="I39" s="194">
        <v>26160.36</v>
      </c>
      <c r="J39" s="194">
        <f t="shared" si="17"/>
        <v>480.00660550458718</v>
      </c>
      <c r="K39" s="190" t="s">
        <v>54</v>
      </c>
      <c r="L39" s="195"/>
      <c r="M39" s="195">
        <f t="shared" si="18"/>
        <v>0</v>
      </c>
      <c r="N39" s="196">
        <f>((I39+L39)/$I$98)*(G39-$Q$4)/365</f>
        <v>0.98589730960594302</v>
      </c>
      <c r="O39" s="192"/>
      <c r="P39" s="197"/>
      <c r="Q39" s="216"/>
      <c r="R39" s="160"/>
    </row>
    <row r="40" spans="1:18" s="145" customFormat="1" ht="17.25" customHeight="1" x14ac:dyDescent="0.2">
      <c r="A40" s="215"/>
      <c r="B40" s="284" t="s">
        <v>60</v>
      </c>
      <c r="C40" s="190" t="s">
        <v>112</v>
      </c>
      <c r="D40" s="191">
        <v>75.5</v>
      </c>
      <c r="E40" s="192">
        <v>43040</v>
      </c>
      <c r="F40" s="191">
        <f t="shared" si="16"/>
        <v>3</v>
      </c>
      <c r="G40" s="193">
        <v>44135</v>
      </c>
      <c r="H40" s="190">
        <v>0</v>
      </c>
      <c r="I40" s="194">
        <v>32664.240000000002</v>
      </c>
      <c r="J40" s="194">
        <f t="shared" si="17"/>
        <v>432.63894039735101</v>
      </c>
      <c r="K40" s="190" t="s">
        <v>54</v>
      </c>
      <c r="L40" s="195"/>
      <c r="M40" s="195">
        <f t="shared" si="18"/>
        <v>0</v>
      </c>
      <c r="N40" s="196">
        <v>0</v>
      </c>
      <c r="O40" s="192"/>
      <c r="P40" s="197">
        <v>0.04</v>
      </c>
      <c r="Q40" s="216"/>
      <c r="R40" s="160"/>
    </row>
    <row r="41" spans="1:18" s="145" customFormat="1" ht="17.25" customHeight="1" x14ac:dyDescent="0.2">
      <c r="A41" s="215"/>
      <c r="B41" s="284" t="s">
        <v>113</v>
      </c>
      <c r="C41" s="190" t="s">
        <v>114</v>
      </c>
      <c r="D41" s="191">
        <v>143</v>
      </c>
      <c r="E41" s="192">
        <v>43115</v>
      </c>
      <c r="F41" s="191">
        <f t="shared" ref="F41" si="19">DAYS360(E41,G41)/360</f>
        <v>1.9972222222222222</v>
      </c>
      <c r="G41" s="193">
        <v>43844</v>
      </c>
      <c r="H41" s="190">
        <v>0</v>
      </c>
      <c r="I41" s="194">
        <v>55026.239999999998</v>
      </c>
      <c r="J41" s="194">
        <f t="shared" ref="J41" si="20">I41/D41</f>
        <v>384.79888111888113</v>
      </c>
      <c r="K41" s="190" t="s">
        <v>54</v>
      </c>
      <c r="L41" s="195"/>
      <c r="M41" s="195">
        <f t="shared" ref="M41" si="21">L41/D41</f>
        <v>0</v>
      </c>
      <c r="N41" s="196">
        <v>0</v>
      </c>
      <c r="O41" s="192"/>
      <c r="P41" s="197">
        <v>0.04</v>
      </c>
      <c r="Q41" s="216"/>
      <c r="R41" s="160"/>
    </row>
    <row r="42" spans="1:18" s="145" customFormat="1" ht="17.25" customHeight="1" x14ac:dyDescent="0.2">
      <c r="A42" s="215"/>
      <c r="B42" s="284" t="s">
        <v>115</v>
      </c>
      <c r="C42" s="190" t="s">
        <v>116</v>
      </c>
      <c r="D42" s="191">
        <v>118</v>
      </c>
      <c r="E42" s="192">
        <v>42583</v>
      </c>
      <c r="F42" s="191">
        <f t="shared" ref="F42:F43" si="22">DAYS360(E42,G42)/360</f>
        <v>1</v>
      </c>
      <c r="G42" s="193">
        <v>42947</v>
      </c>
      <c r="H42" s="190">
        <v>0</v>
      </c>
      <c r="I42" s="194">
        <v>40999.919999999998</v>
      </c>
      <c r="J42" s="194">
        <f t="shared" ref="J42" si="23">I42/D42</f>
        <v>347.45694915254234</v>
      </c>
      <c r="K42" s="190" t="s">
        <v>54</v>
      </c>
      <c r="L42" s="195"/>
      <c r="M42" s="195">
        <f t="shared" ref="M42:M43" si="24">L42/D42</f>
        <v>0</v>
      </c>
      <c r="N42" s="196">
        <v>0</v>
      </c>
      <c r="O42" s="192"/>
      <c r="P42" s="197">
        <v>0.05</v>
      </c>
      <c r="Q42" s="216"/>
      <c r="R42" s="160"/>
    </row>
    <row r="43" spans="1:18" s="145" customFormat="1" ht="17.25" customHeight="1" x14ac:dyDescent="0.2">
      <c r="A43" s="215"/>
      <c r="B43" s="284" t="s">
        <v>67</v>
      </c>
      <c r="C43" s="190" t="s">
        <v>83</v>
      </c>
      <c r="D43" s="191">
        <v>56.5</v>
      </c>
      <c r="E43" s="192">
        <v>44621</v>
      </c>
      <c r="F43" s="191">
        <f t="shared" si="22"/>
        <v>1.3305555555555555</v>
      </c>
      <c r="G43" s="193">
        <v>45107</v>
      </c>
      <c r="H43" s="190">
        <v>0</v>
      </c>
      <c r="I43" s="194">
        <v>0</v>
      </c>
      <c r="J43" s="194">
        <v>0</v>
      </c>
      <c r="K43" s="190" t="s">
        <v>54</v>
      </c>
      <c r="L43" s="195"/>
      <c r="M43" s="195">
        <f t="shared" si="24"/>
        <v>0</v>
      </c>
      <c r="N43" s="196">
        <f>((I43+L43)/$I$98)*(G43-$Q$4)/365</f>
        <v>0</v>
      </c>
      <c r="O43" s="192"/>
      <c r="P43" s="197">
        <v>0</v>
      </c>
      <c r="Q43" s="216"/>
      <c r="R43" s="160"/>
    </row>
    <row r="44" spans="1:18" s="145" customFormat="1" ht="17.25" customHeight="1" x14ac:dyDescent="0.2">
      <c r="A44" s="215"/>
      <c r="B44" s="284" t="s">
        <v>64</v>
      </c>
      <c r="C44" s="190" t="s">
        <v>117</v>
      </c>
      <c r="D44" s="191">
        <v>109.5</v>
      </c>
      <c r="E44" s="192"/>
      <c r="F44" s="191">
        <f t="shared" si="16"/>
        <v>0</v>
      </c>
      <c r="G44" s="193"/>
      <c r="H44" s="190"/>
      <c r="I44" s="194"/>
      <c r="J44" s="194">
        <f t="shared" si="17"/>
        <v>0</v>
      </c>
      <c r="K44" s="190" t="s">
        <v>54</v>
      </c>
      <c r="L44" s="195"/>
      <c r="M44" s="195">
        <f t="shared" si="18"/>
        <v>0</v>
      </c>
      <c r="N44" s="196">
        <f>((I44+L44)/$I$98)*(G44-$Q$4)/365</f>
        <v>0</v>
      </c>
      <c r="O44" s="192"/>
      <c r="P44" s="197"/>
      <c r="Q44" s="216"/>
      <c r="R44" s="160"/>
    </row>
    <row r="45" spans="1:18" s="145" customFormat="1" ht="17.25" customHeight="1" x14ac:dyDescent="0.2">
      <c r="A45" s="215"/>
      <c r="B45" s="284" t="s">
        <v>118</v>
      </c>
      <c r="C45" s="190" t="s">
        <v>119</v>
      </c>
      <c r="D45" s="191">
        <v>79</v>
      </c>
      <c r="E45" s="192">
        <v>44228</v>
      </c>
      <c r="F45" s="191">
        <f t="shared" si="16"/>
        <v>2.9166666666666665</v>
      </c>
      <c r="G45" s="193">
        <v>45292</v>
      </c>
      <c r="H45" s="190">
        <v>0</v>
      </c>
      <c r="I45" s="194">
        <v>36735</v>
      </c>
      <c r="J45" s="194">
        <f t="shared" si="17"/>
        <v>465</v>
      </c>
      <c r="K45" s="190" t="s">
        <v>54</v>
      </c>
      <c r="L45" s="195"/>
      <c r="M45" s="195">
        <f t="shared" si="18"/>
        <v>0</v>
      </c>
      <c r="N45" s="196">
        <f>((I45+L45)/$I$98)*(G45-$Q$4)/365</f>
        <v>1.3975966020165931</v>
      </c>
      <c r="O45" s="192"/>
      <c r="P45" s="197">
        <v>0.04</v>
      </c>
      <c r="Q45" s="216"/>
      <c r="R45" s="160"/>
    </row>
    <row r="46" spans="1:18" s="145" customFormat="1" ht="17.25" customHeight="1" x14ac:dyDescent="0.2">
      <c r="A46" s="215"/>
      <c r="B46" s="284" t="s">
        <v>120</v>
      </c>
      <c r="C46" s="190" t="s">
        <v>121</v>
      </c>
      <c r="D46" s="191">
        <v>223</v>
      </c>
      <c r="E46" s="192">
        <v>44287</v>
      </c>
      <c r="F46" s="191">
        <f t="shared" si="16"/>
        <v>2.8555555555555556</v>
      </c>
      <c r="G46" s="193">
        <v>45331</v>
      </c>
      <c r="H46" s="190">
        <v>0</v>
      </c>
      <c r="I46" s="194">
        <v>97406.399999999994</v>
      </c>
      <c r="J46" s="194">
        <f t="shared" si="17"/>
        <v>436.79999999999995</v>
      </c>
      <c r="K46" s="190" t="s">
        <v>54</v>
      </c>
      <c r="L46" s="195"/>
      <c r="M46" s="195">
        <f t="shared" si="18"/>
        <v>0</v>
      </c>
      <c r="N46" s="196">
        <f>((I46+L46)/$I$98)*(G46-$Q$4)/365</f>
        <v>3.7090533972552593</v>
      </c>
      <c r="O46" s="192">
        <v>45017</v>
      </c>
      <c r="P46" s="197">
        <v>0.04</v>
      </c>
      <c r="Q46" s="216"/>
      <c r="R46" s="160"/>
    </row>
    <row r="47" spans="1:18" s="145" customFormat="1" ht="17.25" customHeight="1" x14ac:dyDescent="0.2">
      <c r="A47" s="215"/>
      <c r="B47" s="284" t="s">
        <v>122</v>
      </c>
      <c r="C47" s="190" t="s">
        <v>123</v>
      </c>
      <c r="D47" s="191">
        <v>136</v>
      </c>
      <c r="E47" s="192">
        <v>43880</v>
      </c>
      <c r="F47" s="191">
        <f t="shared" si="16"/>
        <v>1.9972222222222222</v>
      </c>
      <c r="G47" s="193">
        <v>44610</v>
      </c>
      <c r="H47" s="190">
        <v>0</v>
      </c>
      <c r="I47" s="194">
        <v>59976</v>
      </c>
      <c r="J47" s="194">
        <f t="shared" si="17"/>
        <v>441</v>
      </c>
      <c r="K47" s="190" t="s">
        <v>54</v>
      </c>
      <c r="L47" s="195"/>
      <c r="M47" s="195">
        <f t="shared" si="18"/>
        <v>0</v>
      </c>
      <c r="N47" s="196">
        <v>0</v>
      </c>
      <c r="O47" s="192"/>
      <c r="P47" s="197">
        <v>0.05</v>
      </c>
      <c r="Q47" s="216"/>
      <c r="R47" s="160"/>
    </row>
    <row r="48" spans="1:18" s="145" customFormat="1" ht="17.25" customHeight="1" x14ac:dyDescent="0.2">
      <c r="A48" s="215"/>
      <c r="B48" s="284" t="s">
        <v>124</v>
      </c>
      <c r="C48" s="190" t="s">
        <v>125</v>
      </c>
      <c r="D48" s="191">
        <v>152</v>
      </c>
      <c r="E48" s="192">
        <v>44309</v>
      </c>
      <c r="F48" s="191">
        <f t="shared" si="16"/>
        <v>0.99722222222222223</v>
      </c>
      <c r="G48" s="193">
        <v>44673</v>
      </c>
      <c r="H48" s="190">
        <v>0</v>
      </c>
      <c r="I48" s="194">
        <v>62400</v>
      </c>
      <c r="J48" s="194">
        <f t="shared" si="17"/>
        <v>410.5263157894737</v>
      </c>
      <c r="K48" s="190" t="s">
        <v>54</v>
      </c>
      <c r="L48" s="195"/>
      <c r="M48" s="195">
        <f t="shared" si="18"/>
        <v>0</v>
      </c>
      <c r="N48" s="196">
        <v>0</v>
      </c>
      <c r="O48" s="192"/>
      <c r="P48" s="197">
        <v>0.04</v>
      </c>
      <c r="Q48" s="216"/>
      <c r="R48" s="160"/>
    </row>
    <row r="49" spans="1:18" s="145" customFormat="1" ht="17.25" customHeight="1" x14ac:dyDescent="0.2">
      <c r="A49" s="215"/>
      <c r="B49" s="284" t="s">
        <v>126</v>
      </c>
      <c r="C49" s="190" t="s">
        <v>127</v>
      </c>
      <c r="D49" s="191">
        <v>224</v>
      </c>
      <c r="E49" s="192">
        <v>44409</v>
      </c>
      <c r="F49" s="191">
        <f t="shared" si="16"/>
        <v>2.7472222222222222</v>
      </c>
      <c r="G49" s="193">
        <v>45412</v>
      </c>
      <c r="H49" s="190">
        <v>0</v>
      </c>
      <c r="I49" s="194">
        <v>94080</v>
      </c>
      <c r="J49" s="194">
        <f t="shared" si="17"/>
        <v>420</v>
      </c>
      <c r="K49" s="190" t="s">
        <v>54</v>
      </c>
      <c r="L49" s="195"/>
      <c r="M49" s="195">
        <f t="shared" si="18"/>
        <v>0</v>
      </c>
      <c r="N49" s="196">
        <f>((I49+L49)/$I$98)*(G49-$Q$4)/365</f>
        <v>3.5887915292956323</v>
      </c>
      <c r="O49" s="192">
        <v>45139</v>
      </c>
      <c r="P49" s="197">
        <v>0.04</v>
      </c>
      <c r="Q49" s="216"/>
      <c r="R49" s="160"/>
    </row>
    <row r="50" spans="1:18" s="145" customFormat="1" ht="17.25" customHeight="1" x14ac:dyDescent="0.2">
      <c r="A50" s="215"/>
      <c r="B50" s="284" t="s">
        <v>128</v>
      </c>
      <c r="C50" s="190" t="s">
        <v>129</v>
      </c>
      <c r="D50" s="191">
        <v>45</v>
      </c>
      <c r="E50" s="192">
        <v>44197</v>
      </c>
      <c r="F50" s="191">
        <f t="shared" si="16"/>
        <v>2</v>
      </c>
      <c r="G50" s="193">
        <v>44926</v>
      </c>
      <c r="H50" s="190">
        <v>0</v>
      </c>
      <c r="I50" s="194">
        <v>18720</v>
      </c>
      <c r="J50" s="194">
        <f t="shared" si="17"/>
        <v>416</v>
      </c>
      <c r="K50" s="190" t="s">
        <v>54</v>
      </c>
      <c r="L50" s="195"/>
      <c r="M50" s="195">
        <f t="shared" si="18"/>
        <v>0</v>
      </c>
      <c r="N50" s="196">
        <f>((I50+L50)/$I$98)*(G50-$Q$4)/365</f>
        <v>0.70645400316291107</v>
      </c>
      <c r="O50" s="192"/>
      <c r="P50" s="197">
        <v>0.04</v>
      </c>
      <c r="Q50" s="216"/>
      <c r="R50" s="160"/>
    </row>
    <row r="51" spans="1:18" s="145" customFormat="1" ht="17.25" customHeight="1" x14ac:dyDescent="0.2">
      <c r="A51" s="215"/>
      <c r="B51" s="284" t="s">
        <v>130</v>
      </c>
      <c r="C51" s="190" t="s">
        <v>131</v>
      </c>
      <c r="D51" s="191">
        <v>72.5</v>
      </c>
      <c r="E51" s="192">
        <v>43525</v>
      </c>
      <c r="F51" s="191">
        <f t="shared" ref="F51:F55" si="25">DAYS360(E51,G51)/360</f>
        <v>2.9916666666666667</v>
      </c>
      <c r="G51" s="193">
        <v>44620</v>
      </c>
      <c r="H51" s="190">
        <v>0</v>
      </c>
      <c r="I51" s="194">
        <v>32934.720000000001</v>
      </c>
      <c r="J51" s="194">
        <f t="shared" ref="J51:J55" si="26">I51/D51</f>
        <v>454.27199999999999</v>
      </c>
      <c r="K51" s="190" t="s">
        <v>54</v>
      </c>
      <c r="L51" s="195"/>
      <c r="M51" s="195">
        <f t="shared" ref="M51:M55" si="27">L51/D51</f>
        <v>0</v>
      </c>
      <c r="N51" s="196">
        <v>0</v>
      </c>
      <c r="O51" s="192"/>
      <c r="P51" s="197">
        <v>0.04</v>
      </c>
      <c r="Q51" s="216"/>
      <c r="R51" s="160"/>
    </row>
    <row r="52" spans="1:18" s="145" customFormat="1" ht="17.25" customHeight="1" x14ac:dyDescent="0.2">
      <c r="A52" s="215"/>
      <c r="B52" s="284" t="s">
        <v>132</v>
      </c>
      <c r="C52" s="190" t="s">
        <v>133</v>
      </c>
      <c r="D52" s="191">
        <v>108</v>
      </c>
      <c r="E52" s="192">
        <v>43132</v>
      </c>
      <c r="F52" s="191">
        <f t="shared" si="25"/>
        <v>3</v>
      </c>
      <c r="G52" s="193">
        <v>44227</v>
      </c>
      <c r="H52" s="190">
        <v>0</v>
      </c>
      <c r="I52" s="194">
        <v>43220.639999999999</v>
      </c>
      <c r="J52" s="194">
        <f t="shared" si="26"/>
        <v>400.19111111111113</v>
      </c>
      <c r="K52" s="190" t="s">
        <v>54</v>
      </c>
      <c r="L52" s="195"/>
      <c r="M52" s="195">
        <f t="shared" si="27"/>
        <v>0</v>
      </c>
      <c r="N52" s="196">
        <v>0</v>
      </c>
      <c r="O52" s="192"/>
      <c r="P52" s="197">
        <v>0.04</v>
      </c>
      <c r="Q52" s="216"/>
      <c r="R52" s="160"/>
    </row>
    <row r="53" spans="1:18" s="145" customFormat="1" ht="17.25" customHeight="1" x14ac:dyDescent="0.2">
      <c r="A53" s="215"/>
      <c r="B53" s="284" t="s">
        <v>134</v>
      </c>
      <c r="C53" s="190" t="s">
        <v>135</v>
      </c>
      <c r="D53" s="191">
        <v>132.5</v>
      </c>
      <c r="E53" s="192">
        <v>43054</v>
      </c>
      <c r="F53" s="191">
        <f t="shared" si="25"/>
        <v>2.9972222222222222</v>
      </c>
      <c r="G53" s="193">
        <v>44149</v>
      </c>
      <c r="H53" s="190">
        <v>0</v>
      </c>
      <c r="I53" s="194">
        <v>50159.16</v>
      </c>
      <c r="J53" s="194">
        <f t="shared" si="26"/>
        <v>378.55969811320756</v>
      </c>
      <c r="K53" s="190" t="s">
        <v>54</v>
      </c>
      <c r="L53" s="195"/>
      <c r="M53" s="195">
        <f t="shared" si="27"/>
        <v>0</v>
      </c>
      <c r="N53" s="196">
        <v>0</v>
      </c>
      <c r="O53" s="192"/>
      <c r="P53" s="197">
        <v>0.04</v>
      </c>
      <c r="Q53" s="216"/>
      <c r="R53" s="160"/>
    </row>
    <row r="54" spans="1:18" s="145" customFormat="1" ht="17.25" customHeight="1" x14ac:dyDescent="0.2">
      <c r="A54" s="215"/>
      <c r="B54" s="284" t="s">
        <v>136</v>
      </c>
      <c r="C54" s="190" t="s">
        <v>137</v>
      </c>
      <c r="D54" s="191">
        <v>59</v>
      </c>
      <c r="E54" s="192">
        <v>43319</v>
      </c>
      <c r="F54" s="191">
        <f t="shared" si="25"/>
        <v>1.9972222222222222</v>
      </c>
      <c r="G54" s="193">
        <v>44049</v>
      </c>
      <c r="H54" s="190">
        <v>0</v>
      </c>
      <c r="I54" s="194">
        <v>27612</v>
      </c>
      <c r="J54" s="194">
        <f t="shared" si="26"/>
        <v>468</v>
      </c>
      <c r="K54" s="190" t="s">
        <v>54</v>
      </c>
      <c r="L54" s="195"/>
      <c r="M54" s="195">
        <f t="shared" si="27"/>
        <v>0</v>
      </c>
      <c r="N54" s="196">
        <v>0</v>
      </c>
      <c r="O54" s="192"/>
      <c r="P54" s="197">
        <v>0.04</v>
      </c>
      <c r="Q54" s="216"/>
      <c r="R54" s="160"/>
    </row>
    <row r="55" spans="1:18" s="145" customFormat="1" ht="17.25" customHeight="1" x14ac:dyDescent="0.2">
      <c r="A55" s="215"/>
      <c r="B55" s="284" t="s">
        <v>138</v>
      </c>
      <c r="C55" s="190" t="s">
        <v>139</v>
      </c>
      <c r="D55" s="191">
        <v>79.5</v>
      </c>
      <c r="E55" s="192">
        <v>43682</v>
      </c>
      <c r="F55" s="191">
        <f t="shared" si="25"/>
        <v>1.9972222222222222</v>
      </c>
      <c r="G55" s="193">
        <v>44412</v>
      </c>
      <c r="H55" s="190">
        <v>0</v>
      </c>
      <c r="I55" s="194">
        <v>39441.839999999997</v>
      </c>
      <c r="J55" s="194">
        <f t="shared" si="26"/>
        <v>496.12377358490562</v>
      </c>
      <c r="K55" s="190" t="s">
        <v>54</v>
      </c>
      <c r="L55" s="195"/>
      <c r="M55" s="195">
        <f t="shared" si="27"/>
        <v>0</v>
      </c>
      <c r="N55" s="196">
        <v>0</v>
      </c>
      <c r="O55" s="192"/>
      <c r="P55" s="197">
        <v>0.05</v>
      </c>
      <c r="Q55" s="216"/>
      <c r="R55" s="160"/>
    </row>
    <row r="56" spans="1:18" s="145" customFormat="1" ht="17.25" customHeight="1" x14ac:dyDescent="0.2">
      <c r="A56" s="215"/>
      <c r="B56" s="284" t="s">
        <v>140</v>
      </c>
      <c r="C56" s="190" t="s">
        <v>141</v>
      </c>
      <c r="D56" s="191">
        <v>138.5</v>
      </c>
      <c r="E56" s="192">
        <v>43692</v>
      </c>
      <c r="F56" s="191">
        <f t="shared" si="16"/>
        <v>2.9972222222222222</v>
      </c>
      <c r="G56" s="193">
        <v>44787</v>
      </c>
      <c r="H56" s="190">
        <v>0</v>
      </c>
      <c r="I56" s="194">
        <v>64132.32</v>
      </c>
      <c r="J56" s="194">
        <f t="shared" si="17"/>
        <v>463.04924187725629</v>
      </c>
      <c r="K56" s="190" t="s">
        <v>54</v>
      </c>
      <c r="L56" s="195"/>
      <c r="M56" s="195">
        <f t="shared" si="18"/>
        <v>0</v>
      </c>
      <c r="N56" s="196">
        <v>0</v>
      </c>
      <c r="O56" s="192"/>
      <c r="P56" s="197">
        <v>0.05</v>
      </c>
      <c r="Q56" s="216"/>
      <c r="R56" s="160"/>
    </row>
    <row r="57" spans="1:18" s="145" customFormat="1" ht="17.25" customHeight="1" x14ac:dyDescent="0.2">
      <c r="A57" s="215"/>
      <c r="B57" s="284" t="s">
        <v>68</v>
      </c>
      <c r="C57" s="190" t="s">
        <v>84</v>
      </c>
      <c r="D57" s="191">
        <v>228.5</v>
      </c>
      <c r="E57" s="192">
        <v>44627</v>
      </c>
      <c r="F57" s="191">
        <f t="shared" si="16"/>
        <v>2.3138888888888891</v>
      </c>
      <c r="G57" s="193">
        <v>45473</v>
      </c>
      <c r="H57" s="190">
        <v>0</v>
      </c>
      <c r="I57" s="194">
        <v>108309</v>
      </c>
      <c r="J57" s="194">
        <f t="shared" si="17"/>
        <v>474</v>
      </c>
      <c r="K57" s="190" t="s">
        <v>54</v>
      </c>
      <c r="L57" s="195"/>
      <c r="M57" s="195">
        <f t="shared" si="18"/>
        <v>0</v>
      </c>
      <c r="N57" s="196">
        <f>((I57+L57)/$I$98)*(G57-$Q$4)/365</f>
        <v>4.1371231264311783</v>
      </c>
      <c r="O57" s="192">
        <v>44992</v>
      </c>
      <c r="P57" s="197">
        <v>0.05</v>
      </c>
      <c r="Q57" s="216"/>
      <c r="R57" s="160"/>
    </row>
    <row r="58" spans="1:18" s="145" customFormat="1" ht="17.25" customHeight="1" x14ac:dyDescent="0.2">
      <c r="A58" s="215"/>
      <c r="B58" s="284" t="s">
        <v>142</v>
      </c>
      <c r="C58" s="190" t="s">
        <v>143</v>
      </c>
      <c r="D58" s="191">
        <v>97.5</v>
      </c>
      <c r="E58" s="192">
        <v>44333</v>
      </c>
      <c r="F58" s="191">
        <f t="shared" si="16"/>
        <v>1.0277777777777777</v>
      </c>
      <c r="G58" s="193">
        <v>44708</v>
      </c>
      <c r="H58" s="190">
        <v>0</v>
      </c>
      <c r="I58" s="194">
        <v>44616</v>
      </c>
      <c r="J58" s="194">
        <f t="shared" si="17"/>
        <v>457.6</v>
      </c>
      <c r="K58" s="190" t="s">
        <v>54</v>
      </c>
      <c r="L58" s="195"/>
      <c r="M58" s="195">
        <f t="shared" si="18"/>
        <v>0</v>
      </c>
      <c r="N58" s="196">
        <v>0</v>
      </c>
      <c r="O58" s="192"/>
      <c r="P58" s="197">
        <v>0.04</v>
      </c>
      <c r="Q58" s="216"/>
      <c r="R58" s="160"/>
    </row>
    <row r="59" spans="1:18" s="145" customFormat="1" ht="17.25" customHeight="1" x14ac:dyDescent="0.2">
      <c r="A59" s="215"/>
      <c r="B59" s="284" t="s">
        <v>144</v>
      </c>
      <c r="C59" s="190" t="s">
        <v>145</v>
      </c>
      <c r="D59" s="191">
        <v>157</v>
      </c>
      <c r="E59" s="192">
        <v>44294</v>
      </c>
      <c r="F59" s="191">
        <f t="shared" si="16"/>
        <v>2.9138888888888888</v>
      </c>
      <c r="G59" s="193">
        <v>45358</v>
      </c>
      <c r="H59" s="190">
        <v>0</v>
      </c>
      <c r="I59" s="194">
        <v>70210.320000000007</v>
      </c>
      <c r="J59" s="194">
        <f t="shared" si="17"/>
        <v>447.19949044585991</v>
      </c>
      <c r="K59" s="190" t="s">
        <v>54</v>
      </c>
      <c r="L59" s="195"/>
      <c r="M59" s="195">
        <f t="shared" si="18"/>
        <v>0</v>
      </c>
      <c r="N59" s="196">
        <f>((I59+L59)/$I$98)*(G59-$Q$4)/365</f>
        <v>2.6750699472814174</v>
      </c>
      <c r="O59" s="192">
        <v>45024</v>
      </c>
      <c r="P59" s="197">
        <v>0.04</v>
      </c>
      <c r="Q59" s="216"/>
      <c r="R59" s="160"/>
    </row>
    <row r="60" spans="1:18" s="145" customFormat="1" ht="17.25" customHeight="1" x14ac:dyDescent="0.2">
      <c r="A60" s="215"/>
      <c r="B60" s="284" t="s">
        <v>118</v>
      </c>
      <c r="C60" s="190" t="s">
        <v>146</v>
      </c>
      <c r="D60" s="191">
        <v>89.5</v>
      </c>
      <c r="E60" s="192">
        <v>44182</v>
      </c>
      <c r="F60" s="191">
        <f t="shared" si="16"/>
        <v>2.9138888888888888</v>
      </c>
      <c r="G60" s="193">
        <v>45246</v>
      </c>
      <c r="H60" s="190">
        <v>0</v>
      </c>
      <c r="I60" s="194">
        <v>39600</v>
      </c>
      <c r="J60" s="194">
        <f t="shared" si="17"/>
        <v>442.45810055865923</v>
      </c>
      <c r="K60" s="190" t="s">
        <v>54</v>
      </c>
      <c r="L60" s="195"/>
      <c r="M60" s="195">
        <f t="shared" si="18"/>
        <v>0</v>
      </c>
      <c r="N60" s="196">
        <f>((I60+L60)/$I$98)*(G60-$Q$4)/365</f>
        <v>1.5050664344537505</v>
      </c>
      <c r="O60" s="192">
        <v>44912</v>
      </c>
      <c r="P60" s="197">
        <v>0.03</v>
      </c>
      <c r="Q60" s="216"/>
      <c r="R60" s="160"/>
    </row>
    <row r="61" spans="1:18" s="145" customFormat="1" ht="17.25" customHeight="1" x14ac:dyDescent="0.2">
      <c r="A61" s="215"/>
      <c r="B61" s="284" t="s">
        <v>68</v>
      </c>
      <c r="C61" s="190" t="s">
        <v>147</v>
      </c>
      <c r="D61" s="191">
        <v>161</v>
      </c>
      <c r="E61" s="192">
        <v>43706</v>
      </c>
      <c r="F61" s="191">
        <f t="shared" si="16"/>
        <v>2.9972222222222222</v>
      </c>
      <c r="G61" s="193">
        <v>44801</v>
      </c>
      <c r="H61" s="190">
        <v>0</v>
      </c>
      <c r="I61" s="194">
        <v>76325.88</v>
      </c>
      <c r="J61" s="194">
        <f t="shared" si="17"/>
        <v>474.0737888198758</v>
      </c>
      <c r="K61" s="190" t="s">
        <v>54</v>
      </c>
      <c r="L61" s="195"/>
      <c r="M61" s="195">
        <f t="shared" si="18"/>
        <v>0</v>
      </c>
      <c r="N61" s="196">
        <f>((I61+L61)/$I$98)*(G61-$Q$4)/365</f>
        <v>2.8723662913072716</v>
      </c>
      <c r="O61" s="192"/>
      <c r="P61" s="197">
        <v>0.05</v>
      </c>
      <c r="Q61" s="216"/>
      <c r="R61" s="160"/>
    </row>
    <row r="62" spans="1:18" s="145" customFormat="1" ht="17.25" customHeight="1" x14ac:dyDescent="0.2">
      <c r="A62" s="215"/>
      <c r="B62" s="284" t="s">
        <v>128</v>
      </c>
      <c r="C62" s="190" t="s">
        <v>148</v>
      </c>
      <c r="D62" s="191">
        <v>110</v>
      </c>
      <c r="E62" s="192">
        <v>44362</v>
      </c>
      <c r="F62" s="191">
        <f t="shared" si="16"/>
        <v>1.5444444444444445</v>
      </c>
      <c r="G62" s="193">
        <v>44926</v>
      </c>
      <c r="H62" s="190">
        <v>0</v>
      </c>
      <c r="I62" s="194">
        <v>48048</v>
      </c>
      <c r="J62" s="194">
        <f t="shared" si="17"/>
        <v>436.8</v>
      </c>
      <c r="K62" s="190" t="s">
        <v>54</v>
      </c>
      <c r="L62" s="195"/>
      <c r="M62" s="195">
        <f t="shared" si="18"/>
        <v>0</v>
      </c>
      <c r="N62" s="196">
        <f>((I62+L62)/$I$98)*(G62-$Q$4)/365</f>
        <v>1.8132319414514719</v>
      </c>
      <c r="O62" s="192"/>
      <c r="P62" s="197">
        <v>0.04</v>
      </c>
      <c r="Q62" s="216"/>
      <c r="R62" s="160"/>
    </row>
    <row r="63" spans="1:18" s="145" customFormat="1" ht="17.25" customHeight="1" x14ac:dyDescent="0.2">
      <c r="A63" s="215"/>
      <c r="B63" s="284" t="s">
        <v>149</v>
      </c>
      <c r="C63" s="190" t="s">
        <v>150</v>
      </c>
      <c r="D63" s="191">
        <v>143</v>
      </c>
      <c r="E63" s="192">
        <v>43221</v>
      </c>
      <c r="F63" s="191">
        <f t="shared" si="16"/>
        <v>2.9972222222222222</v>
      </c>
      <c r="G63" s="193">
        <v>44316</v>
      </c>
      <c r="H63" s="190">
        <v>0</v>
      </c>
      <c r="I63" s="194">
        <v>57227.4</v>
      </c>
      <c r="J63" s="194">
        <f t="shared" si="17"/>
        <v>400.19160839160838</v>
      </c>
      <c r="K63" s="190" t="s">
        <v>54</v>
      </c>
      <c r="L63" s="195"/>
      <c r="M63" s="195">
        <f t="shared" si="18"/>
        <v>0</v>
      </c>
      <c r="N63" s="196">
        <v>0</v>
      </c>
      <c r="O63" s="192"/>
      <c r="P63" s="197">
        <v>0.04</v>
      </c>
      <c r="Q63" s="216"/>
      <c r="R63" s="160"/>
    </row>
    <row r="64" spans="1:18" s="145" customFormat="1" ht="17.25" customHeight="1" x14ac:dyDescent="0.2">
      <c r="A64" s="215"/>
      <c r="B64" s="284" t="s">
        <v>151</v>
      </c>
      <c r="C64" s="190" t="s">
        <v>152</v>
      </c>
      <c r="D64" s="191">
        <v>110.5</v>
      </c>
      <c r="E64" s="192">
        <v>44344</v>
      </c>
      <c r="F64" s="191">
        <f t="shared" si="16"/>
        <v>2.9138888888888888</v>
      </c>
      <c r="G64" s="193">
        <v>45409</v>
      </c>
      <c r="H64" s="190">
        <v>0</v>
      </c>
      <c r="I64" s="194">
        <v>50564.76</v>
      </c>
      <c r="J64" s="194">
        <f t="shared" si="17"/>
        <v>457.59963800904978</v>
      </c>
      <c r="K64" s="190" t="s">
        <v>54</v>
      </c>
      <c r="L64" s="195"/>
      <c r="M64" s="195">
        <f t="shared" si="18"/>
        <v>0</v>
      </c>
      <c r="N64" s="196">
        <f t="shared" ref="N64:N76" si="28">((I64+L64)/$I$98)*(G64-$Q$4)/365</f>
        <v>1.9287244299198594</v>
      </c>
      <c r="O64" s="192">
        <v>45074</v>
      </c>
      <c r="P64" s="197">
        <v>0.04</v>
      </c>
      <c r="Q64" s="216"/>
      <c r="R64" s="160"/>
    </row>
    <row r="65" spans="1:18" s="145" customFormat="1" ht="17.25" customHeight="1" x14ac:dyDescent="0.2">
      <c r="A65" s="215"/>
      <c r="B65" s="284" t="s">
        <v>64</v>
      </c>
      <c r="C65" s="190" t="s">
        <v>153</v>
      </c>
      <c r="D65" s="191">
        <v>70.5</v>
      </c>
      <c r="E65" s="192"/>
      <c r="F65" s="191">
        <f t="shared" si="16"/>
        <v>0</v>
      </c>
      <c r="G65" s="193"/>
      <c r="H65" s="190"/>
      <c r="I65" s="194"/>
      <c r="J65" s="194">
        <f t="shared" si="17"/>
        <v>0</v>
      </c>
      <c r="K65" s="190" t="s">
        <v>54</v>
      </c>
      <c r="L65" s="195"/>
      <c r="M65" s="195">
        <f t="shared" si="18"/>
        <v>0</v>
      </c>
      <c r="N65" s="196">
        <f t="shared" si="28"/>
        <v>0</v>
      </c>
      <c r="O65" s="192"/>
      <c r="P65" s="197"/>
      <c r="Q65" s="216"/>
      <c r="R65" s="160"/>
    </row>
    <row r="66" spans="1:18" s="145" customFormat="1" ht="17.25" customHeight="1" x14ac:dyDescent="0.2">
      <c r="A66" s="215"/>
      <c r="B66" s="284" t="s">
        <v>64</v>
      </c>
      <c r="C66" s="190" t="s">
        <v>154</v>
      </c>
      <c r="D66" s="191">
        <v>300.5</v>
      </c>
      <c r="E66" s="192"/>
      <c r="F66" s="191">
        <f t="shared" si="16"/>
        <v>0</v>
      </c>
      <c r="G66" s="193"/>
      <c r="H66" s="190"/>
      <c r="I66" s="194"/>
      <c r="J66" s="194">
        <f t="shared" si="17"/>
        <v>0</v>
      </c>
      <c r="K66" s="190" t="s">
        <v>54</v>
      </c>
      <c r="L66" s="195"/>
      <c r="M66" s="195">
        <f t="shared" si="18"/>
        <v>0</v>
      </c>
      <c r="N66" s="196">
        <f t="shared" si="28"/>
        <v>0</v>
      </c>
      <c r="O66" s="192"/>
      <c r="P66" s="197"/>
      <c r="Q66" s="216"/>
      <c r="R66" s="160"/>
    </row>
    <row r="67" spans="1:18" s="145" customFormat="1" ht="17.25" customHeight="1" x14ac:dyDescent="0.2">
      <c r="A67" s="215"/>
      <c r="B67" s="284" t="s">
        <v>128</v>
      </c>
      <c r="C67" s="190" t="s">
        <v>155</v>
      </c>
      <c r="D67" s="191">
        <v>121.5</v>
      </c>
      <c r="E67" s="192">
        <v>44197</v>
      </c>
      <c r="F67" s="191">
        <f t="shared" si="16"/>
        <v>2</v>
      </c>
      <c r="G67" s="193">
        <v>44926</v>
      </c>
      <c r="H67" s="190">
        <v>0</v>
      </c>
      <c r="I67" s="194">
        <v>48600</v>
      </c>
      <c r="J67" s="194">
        <f t="shared" si="17"/>
        <v>400</v>
      </c>
      <c r="K67" s="190" t="s">
        <v>54</v>
      </c>
      <c r="L67" s="195"/>
      <c r="M67" s="195">
        <f t="shared" si="18"/>
        <v>0</v>
      </c>
      <c r="N67" s="196">
        <f t="shared" si="28"/>
        <v>1.834063277442173</v>
      </c>
      <c r="O67" s="192"/>
      <c r="P67" s="197">
        <v>0.04</v>
      </c>
      <c r="Q67" s="216"/>
      <c r="R67" s="160"/>
    </row>
    <row r="68" spans="1:18" s="145" customFormat="1" ht="17.25" customHeight="1" x14ac:dyDescent="0.2">
      <c r="A68" s="215"/>
      <c r="B68" s="284" t="s">
        <v>64</v>
      </c>
      <c r="C68" s="190" t="s">
        <v>85</v>
      </c>
      <c r="D68" s="191">
        <v>129</v>
      </c>
      <c r="E68" s="192"/>
      <c r="F68" s="191">
        <f t="shared" si="16"/>
        <v>0</v>
      </c>
      <c r="G68" s="193"/>
      <c r="H68" s="190"/>
      <c r="I68" s="194"/>
      <c r="J68" s="194">
        <f t="shared" si="17"/>
        <v>0</v>
      </c>
      <c r="K68" s="190" t="s">
        <v>54</v>
      </c>
      <c r="L68" s="195"/>
      <c r="M68" s="195">
        <f t="shared" si="18"/>
        <v>0</v>
      </c>
      <c r="N68" s="196">
        <f t="shared" si="28"/>
        <v>0</v>
      </c>
      <c r="O68" s="192"/>
      <c r="P68" s="197"/>
      <c r="Q68" s="216"/>
      <c r="R68" s="160"/>
    </row>
    <row r="69" spans="1:18" s="145" customFormat="1" ht="17.25" customHeight="1" x14ac:dyDescent="0.2">
      <c r="A69" s="215"/>
      <c r="B69" s="284" t="s">
        <v>64</v>
      </c>
      <c r="C69" s="190" t="s">
        <v>86</v>
      </c>
      <c r="D69" s="191">
        <v>109</v>
      </c>
      <c r="E69" s="192"/>
      <c r="F69" s="191">
        <f t="shared" si="16"/>
        <v>0</v>
      </c>
      <c r="G69" s="193"/>
      <c r="H69" s="190"/>
      <c r="I69" s="194"/>
      <c r="J69" s="194">
        <f t="shared" si="17"/>
        <v>0</v>
      </c>
      <c r="K69" s="190" t="s">
        <v>54</v>
      </c>
      <c r="L69" s="195"/>
      <c r="M69" s="195">
        <f t="shared" si="18"/>
        <v>0</v>
      </c>
      <c r="N69" s="196">
        <f t="shared" si="28"/>
        <v>0</v>
      </c>
      <c r="O69" s="192"/>
      <c r="P69" s="197"/>
      <c r="Q69" s="216"/>
      <c r="R69" s="160"/>
    </row>
    <row r="70" spans="1:18" s="145" customFormat="1" ht="17.25" customHeight="1" x14ac:dyDescent="0.2">
      <c r="A70" s="215"/>
      <c r="B70" s="284" t="s">
        <v>64</v>
      </c>
      <c r="C70" s="190" t="s">
        <v>156</v>
      </c>
      <c r="D70" s="191">
        <v>162</v>
      </c>
      <c r="E70" s="192"/>
      <c r="F70" s="191">
        <f t="shared" si="16"/>
        <v>0</v>
      </c>
      <c r="G70" s="193"/>
      <c r="H70" s="190"/>
      <c r="I70" s="194"/>
      <c r="J70" s="194">
        <f t="shared" si="17"/>
        <v>0</v>
      </c>
      <c r="K70" s="190" t="s">
        <v>54</v>
      </c>
      <c r="L70" s="195"/>
      <c r="M70" s="195">
        <f t="shared" si="18"/>
        <v>0</v>
      </c>
      <c r="N70" s="196">
        <f t="shared" si="28"/>
        <v>0</v>
      </c>
      <c r="O70" s="192"/>
      <c r="P70" s="197"/>
      <c r="Q70" s="216"/>
      <c r="R70" s="160"/>
    </row>
    <row r="71" spans="1:18" s="145" customFormat="1" ht="17.25" customHeight="1" x14ac:dyDescent="0.2">
      <c r="A71" s="215"/>
      <c r="B71" s="284" t="s">
        <v>157</v>
      </c>
      <c r="C71" s="190" t="s">
        <v>158</v>
      </c>
      <c r="D71" s="191">
        <v>90.5</v>
      </c>
      <c r="E71" s="192">
        <v>44621</v>
      </c>
      <c r="F71" s="191">
        <f t="shared" si="16"/>
        <v>0.9916666666666667</v>
      </c>
      <c r="G71" s="193">
        <v>44985</v>
      </c>
      <c r="H71" s="190">
        <v>0</v>
      </c>
      <c r="I71" s="194">
        <v>38010</v>
      </c>
      <c r="J71" s="194">
        <f t="shared" si="17"/>
        <v>420</v>
      </c>
      <c r="K71" s="190" t="s">
        <v>54</v>
      </c>
      <c r="L71" s="195"/>
      <c r="M71" s="195">
        <f t="shared" si="18"/>
        <v>0</v>
      </c>
      <c r="N71" s="196">
        <f t="shared" si="28"/>
        <v>1.4363024049806143</v>
      </c>
      <c r="O71" s="192"/>
      <c r="P71" s="197"/>
      <c r="Q71" s="216"/>
      <c r="R71" s="160"/>
    </row>
    <row r="72" spans="1:18" s="145" customFormat="1" ht="17.25" customHeight="1" x14ac:dyDescent="0.2">
      <c r="A72" s="215"/>
      <c r="B72" s="284" t="s">
        <v>159</v>
      </c>
      <c r="C72" s="190" t="s">
        <v>160</v>
      </c>
      <c r="D72" s="191">
        <v>82.5</v>
      </c>
      <c r="E72" s="192">
        <v>44680</v>
      </c>
      <c r="F72" s="191">
        <f t="shared" si="16"/>
        <v>1.9972222222222222</v>
      </c>
      <c r="G72" s="193">
        <v>45410</v>
      </c>
      <c r="H72" s="190">
        <v>0</v>
      </c>
      <c r="I72" s="194">
        <v>38775</v>
      </c>
      <c r="J72" s="194">
        <f t="shared" si="17"/>
        <v>470</v>
      </c>
      <c r="K72" s="190" t="s">
        <v>54</v>
      </c>
      <c r="L72" s="195"/>
      <c r="M72" s="195">
        <f t="shared" si="18"/>
        <v>0</v>
      </c>
      <c r="N72" s="196">
        <f t="shared" si="28"/>
        <v>1.4790525401239916</v>
      </c>
      <c r="O72" s="192">
        <v>45045</v>
      </c>
      <c r="P72" s="197">
        <v>0.05</v>
      </c>
      <c r="Q72" s="216"/>
      <c r="R72" s="160"/>
    </row>
    <row r="73" spans="1:18" s="145" customFormat="1" ht="17.25" customHeight="1" x14ac:dyDescent="0.2">
      <c r="A73" s="215"/>
      <c r="B73" s="284" t="s">
        <v>161</v>
      </c>
      <c r="C73" s="190" t="s">
        <v>162</v>
      </c>
      <c r="D73" s="191">
        <v>195</v>
      </c>
      <c r="E73" s="192">
        <v>44287</v>
      </c>
      <c r="F73" s="191">
        <f t="shared" si="16"/>
        <v>2.8555555555555556</v>
      </c>
      <c r="G73" s="193">
        <v>45331</v>
      </c>
      <c r="H73" s="190">
        <v>0</v>
      </c>
      <c r="I73" s="194">
        <v>81120</v>
      </c>
      <c r="J73" s="194">
        <f t="shared" si="17"/>
        <v>416</v>
      </c>
      <c r="K73" s="190" t="s">
        <v>54</v>
      </c>
      <c r="L73" s="195"/>
      <c r="M73" s="195">
        <f t="shared" si="18"/>
        <v>0</v>
      </c>
      <c r="N73" s="196">
        <f t="shared" si="28"/>
        <v>3.0888977683740149</v>
      </c>
      <c r="O73" s="192">
        <v>45017</v>
      </c>
      <c r="P73" s="197">
        <v>0.04</v>
      </c>
      <c r="Q73" s="216"/>
      <c r="R73" s="160"/>
    </row>
    <row r="74" spans="1:18" s="145" customFormat="1" ht="17.25" customHeight="1" x14ac:dyDescent="0.2">
      <c r="A74" s="215"/>
      <c r="B74" s="284" t="s">
        <v>64</v>
      </c>
      <c r="C74" s="190" t="s">
        <v>163</v>
      </c>
      <c r="D74" s="191">
        <v>81</v>
      </c>
      <c r="E74" s="192"/>
      <c r="F74" s="191">
        <f t="shared" si="16"/>
        <v>0</v>
      </c>
      <c r="G74" s="193"/>
      <c r="H74" s="190"/>
      <c r="I74" s="194"/>
      <c r="J74" s="194">
        <f t="shared" si="17"/>
        <v>0</v>
      </c>
      <c r="K74" s="190" t="s">
        <v>54</v>
      </c>
      <c r="L74" s="195"/>
      <c r="M74" s="195">
        <f t="shared" si="18"/>
        <v>0</v>
      </c>
      <c r="N74" s="196">
        <f t="shared" si="28"/>
        <v>0</v>
      </c>
      <c r="O74" s="192"/>
      <c r="P74" s="197"/>
      <c r="Q74" s="216"/>
      <c r="R74" s="160"/>
    </row>
    <row r="75" spans="1:18" s="145" customFormat="1" ht="17.25" customHeight="1" x14ac:dyDescent="0.2">
      <c r="A75" s="215"/>
      <c r="B75" s="284" t="s">
        <v>64</v>
      </c>
      <c r="C75" s="190" t="s">
        <v>87</v>
      </c>
      <c r="D75" s="191">
        <v>150.5</v>
      </c>
      <c r="E75" s="192"/>
      <c r="F75" s="191">
        <f t="shared" si="16"/>
        <v>0</v>
      </c>
      <c r="G75" s="193"/>
      <c r="H75" s="190"/>
      <c r="I75" s="194"/>
      <c r="J75" s="194">
        <f t="shared" si="17"/>
        <v>0</v>
      </c>
      <c r="K75" s="190" t="s">
        <v>54</v>
      </c>
      <c r="L75" s="195"/>
      <c r="M75" s="195">
        <f t="shared" si="18"/>
        <v>0</v>
      </c>
      <c r="N75" s="196">
        <f t="shared" si="28"/>
        <v>0</v>
      </c>
      <c r="O75" s="192"/>
      <c r="P75" s="197"/>
      <c r="Q75" s="216"/>
      <c r="R75" s="160"/>
    </row>
    <row r="76" spans="1:18" s="145" customFormat="1" ht="17.25" customHeight="1" x14ac:dyDescent="0.2">
      <c r="A76" s="215"/>
      <c r="B76" s="284" t="s">
        <v>64</v>
      </c>
      <c r="C76" s="190" t="s">
        <v>88</v>
      </c>
      <c r="D76" s="191">
        <v>199</v>
      </c>
      <c r="E76" s="192"/>
      <c r="F76" s="191">
        <f t="shared" si="16"/>
        <v>0</v>
      </c>
      <c r="G76" s="193"/>
      <c r="H76" s="190"/>
      <c r="I76" s="194"/>
      <c r="J76" s="194">
        <f t="shared" si="17"/>
        <v>0</v>
      </c>
      <c r="K76" s="190" t="s">
        <v>54</v>
      </c>
      <c r="L76" s="195"/>
      <c r="M76" s="195">
        <f t="shared" si="18"/>
        <v>0</v>
      </c>
      <c r="N76" s="196">
        <f t="shared" si="28"/>
        <v>0</v>
      </c>
      <c r="O76" s="192"/>
      <c r="P76" s="197"/>
      <c r="Q76" s="216"/>
      <c r="R76" s="160"/>
    </row>
    <row r="77" spans="1:18" s="145" customFormat="1" ht="17.25" customHeight="1" x14ac:dyDescent="0.2">
      <c r="A77" s="215"/>
      <c r="B77" s="284" t="s">
        <v>61</v>
      </c>
      <c r="C77" s="190" t="s">
        <v>164</v>
      </c>
      <c r="D77" s="191">
        <v>177.5</v>
      </c>
      <c r="E77" s="192">
        <v>43739</v>
      </c>
      <c r="F77" s="191">
        <f t="shared" si="16"/>
        <v>0.99722222222222223</v>
      </c>
      <c r="G77" s="193">
        <v>44104</v>
      </c>
      <c r="H77" s="190">
        <v>0</v>
      </c>
      <c r="I77" s="194">
        <v>78741.240000000005</v>
      </c>
      <c r="J77" s="194">
        <f t="shared" si="17"/>
        <v>443.61261971830987</v>
      </c>
      <c r="K77" s="190" t="s">
        <v>54</v>
      </c>
      <c r="L77" s="195"/>
      <c r="M77" s="195">
        <f t="shared" si="18"/>
        <v>0</v>
      </c>
      <c r="N77" s="196">
        <v>0</v>
      </c>
      <c r="O77" s="192"/>
      <c r="P77" s="197">
        <v>0.05</v>
      </c>
      <c r="Q77" s="216"/>
      <c r="R77" s="160"/>
    </row>
    <row r="78" spans="1:18" s="145" customFormat="1" ht="17.25" customHeight="1" x14ac:dyDescent="0.2">
      <c r="A78" s="215"/>
      <c r="B78" s="284" t="s">
        <v>165</v>
      </c>
      <c r="C78" s="190" t="s">
        <v>166</v>
      </c>
      <c r="D78" s="191">
        <v>132.5</v>
      </c>
      <c r="E78" s="192">
        <v>43160</v>
      </c>
      <c r="F78" s="191">
        <f t="shared" si="16"/>
        <v>1.9944444444444445</v>
      </c>
      <c r="G78" s="193">
        <v>43890</v>
      </c>
      <c r="H78" s="190">
        <v>0</v>
      </c>
      <c r="I78" s="194">
        <v>53025.36</v>
      </c>
      <c r="J78" s="194">
        <f t="shared" si="17"/>
        <v>400.19139622641512</v>
      </c>
      <c r="K78" s="190" t="s">
        <v>54</v>
      </c>
      <c r="L78" s="195"/>
      <c r="M78" s="195">
        <f t="shared" si="18"/>
        <v>0</v>
      </c>
      <c r="N78" s="196">
        <v>0</v>
      </c>
      <c r="O78" s="192"/>
      <c r="P78" s="197">
        <v>0.04</v>
      </c>
      <c r="Q78" s="216"/>
      <c r="R78" s="160"/>
    </row>
    <row r="79" spans="1:18" s="145" customFormat="1" ht="17.25" customHeight="1" x14ac:dyDescent="0.2">
      <c r="A79" s="215"/>
      <c r="B79" s="284" t="s">
        <v>64</v>
      </c>
      <c r="C79" s="190" t="s">
        <v>89</v>
      </c>
      <c r="D79" s="191">
        <v>62.5</v>
      </c>
      <c r="E79" s="192"/>
      <c r="F79" s="191">
        <f t="shared" si="16"/>
        <v>0</v>
      </c>
      <c r="G79" s="193"/>
      <c r="H79" s="190"/>
      <c r="I79" s="194"/>
      <c r="J79" s="194">
        <f t="shared" si="17"/>
        <v>0</v>
      </c>
      <c r="K79" s="190" t="s">
        <v>54</v>
      </c>
      <c r="L79" s="195"/>
      <c r="M79" s="195">
        <f t="shared" si="18"/>
        <v>0</v>
      </c>
      <c r="N79" s="196">
        <f>((I79+L79)/$I$98)*(G79-$Q$4)/365</f>
        <v>0</v>
      </c>
      <c r="O79" s="192"/>
      <c r="P79" s="197"/>
      <c r="Q79" s="216"/>
      <c r="R79" s="160"/>
    </row>
    <row r="80" spans="1:18" s="145" customFormat="1" ht="17.25" customHeight="1" x14ac:dyDescent="0.2">
      <c r="A80" s="215"/>
      <c r="B80" s="284" t="s">
        <v>97</v>
      </c>
      <c r="C80" s="190" t="s">
        <v>167</v>
      </c>
      <c r="D80" s="191">
        <v>46</v>
      </c>
      <c r="E80" s="192">
        <v>44616</v>
      </c>
      <c r="F80" s="191">
        <f t="shared" si="16"/>
        <v>0.99722222222222223</v>
      </c>
      <c r="G80" s="193">
        <v>44980</v>
      </c>
      <c r="H80" s="190">
        <v>0</v>
      </c>
      <c r="I80" s="194">
        <v>20700</v>
      </c>
      <c r="J80" s="194">
        <f t="shared" si="17"/>
        <v>450</v>
      </c>
      <c r="K80" s="190" t="s">
        <v>54</v>
      </c>
      <c r="L80" s="195"/>
      <c r="M80" s="195">
        <f t="shared" si="18"/>
        <v>0</v>
      </c>
      <c r="N80" s="196">
        <f>((I80+L80)/$I$98)*(G80-$Q$4)/365</f>
        <v>0.78211405382885835</v>
      </c>
      <c r="O80" s="192"/>
      <c r="P80" s="197"/>
      <c r="Q80" s="216"/>
      <c r="R80" s="160"/>
    </row>
    <row r="81" spans="1:18" s="145" customFormat="1" ht="17.25" customHeight="1" x14ac:dyDescent="0.2">
      <c r="A81" s="215"/>
      <c r="B81" s="284" t="s">
        <v>168</v>
      </c>
      <c r="C81" s="190" t="s">
        <v>169</v>
      </c>
      <c r="D81" s="191">
        <v>81.5</v>
      </c>
      <c r="E81" s="192">
        <v>43714</v>
      </c>
      <c r="F81" s="191">
        <f t="shared" si="16"/>
        <v>1.9972222222222222</v>
      </c>
      <c r="G81" s="193">
        <v>44444</v>
      </c>
      <c r="H81" s="190">
        <v>0</v>
      </c>
      <c r="I81" s="194">
        <v>38304</v>
      </c>
      <c r="J81" s="194">
        <f t="shared" si="17"/>
        <v>469.98773006134968</v>
      </c>
      <c r="K81" s="190" t="s">
        <v>54</v>
      </c>
      <c r="L81" s="195"/>
      <c r="M81" s="195">
        <f t="shared" si="18"/>
        <v>0</v>
      </c>
      <c r="N81" s="196">
        <v>0</v>
      </c>
      <c r="O81" s="192"/>
      <c r="P81" s="197">
        <v>0.05</v>
      </c>
      <c r="Q81" s="216"/>
      <c r="R81" s="160"/>
    </row>
    <row r="82" spans="1:18" s="145" customFormat="1" ht="9.75" customHeight="1" x14ac:dyDescent="0.2">
      <c r="A82" s="217"/>
      <c r="B82" s="218"/>
      <c r="C82" s="218"/>
      <c r="D82" s="219"/>
      <c r="E82" s="220"/>
      <c r="F82" s="223"/>
      <c r="G82" s="222"/>
      <c r="H82" s="218"/>
      <c r="I82" s="223"/>
      <c r="J82" s="223"/>
      <c r="K82" s="218"/>
      <c r="L82" s="224"/>
      <c r="M82" s="224"/>
      <c r="N82" s="224"/>
      <c r="O82" s="220"/>
      <c r="P82" s="237"/>
      <c r="Q82" s="226"/>
      <c r="R82" s="160"/>
    </row>
    <row r="83" spans="1:18" s="155" customFormat="1" ht="25.5" customHeight="1" x14ac:dyDescent="0.2">
      <c r="A83" s="143"/>
      <c r="B83" s="146" t="s">
        <v>38</v>
      </c>
      <c r="C83" s="147"/>
      <c r="D83" s="148">
        <f>SUM($D$16:D82)</f>
        <v>7690</v>
      </c>
      <c r="E83" s="147"/>
      <c r="F83" s="147"/>
      <c r="G83" s="188"/>
      <c r="H83" s="147"/>
      <c r="I83" s="149">
        <f>SUM($I$16:I82)</f>
        <v>2566514.84</v>
      </c>
      <c r="J83" s="150"/>
      <c r="K83" s="151"/>
      <c r="L83" s="152"/>
      <c r="M83" s="153"/>
      <c r="N83" s="153">
        <f>SUM(N18:N81)</f>
        <v>45.048530345124476</v>
      </c>
      <c r="O83" s="151"/>
      <c r="P83" s="154"/>
      <c r="Q83" s="227"/>
      <c r="R83" s="183"/>
    </row>
    <row r="84" spans="1:18" s="132" customFormat="1" ht="26.1" customHeight="1" x14ac:dyDescent="0.2">
      <c r="A84" s="143" t="s">
        <v>34</v>
      </c>
      <c r="B84" s="143"/>
      <c r="C84" s="157" t="s">
        <v>35</v>
      </c>
      <c r="D84" s="238"/>
      <c r="E84" s="239"/>
      <c r="F84" s="240"/>
      <c r="G84" s="240"/>
      <c r="H84" s="158" t="s">
        <v>36</v>
      </c>
      <c r="I84" s="158" t="s">
        <v>109</v>
      </c>
      <c r="J84" s="159" t="s">
        <v>37</v>
      </c>
      <c r="K84" s="241"/>
      <c r="L84" s="242"/>
      <c r="M84" s="217"/>
      <c r="N84" s="217"/>
      <c r="O84" s="217"/>
      <c r="P84" s="243"/>
      <c r="Q84" s="244"/>
      <c r="R84" s="160"/>
    </row>
    <row r="85" spans="1:18" s="145" customFormat="1" ht="9.6" customHeight="1" x14ac:dyDescent="0.2">
      <c r="A85" s="217"/>
      <c r="B85" s="217"/>
      <c r="C85" s="157"/>
      <c r="D85" s="245"/>
      <c r="E85" s="246"/>
      <c r="F85" s="157"/>
      <c r="G85" s="247"/>
      <c r="H85" s="157"/>
      <c r="I85" s="202"/>
      <c r="J85" s="202"/>
      <c r="K85" s="248"/>
      <c r="L85" s="204"/>
      <c r="M85" s="249"/>
      <c r="N85" s="249"/>
      <c r="O85" s="246"/>
      <c r="P85" s="250"/>
      <c r="Q85" s="244"/>
      <c r="R85" s="160"/>
    </row>
    <row r="86" spans="1:18" s="145" customFormat="1" ht="17.25" customHeight="1" x14ac:dyDescent="0.2">
      <c r="A86" s="215"/>
      <c r="B86" s="284" t="s">
        <v>63</v>
      </c>
      <c r="C86" s="190">
        <v>1</v>
      </c>
      <c r="D86" s="191"/>
      <c r="E86" s="192">
        <v>43770</v>
      </c>
      <c r="F86" s="191">
        <f t="shared" ref="F86:F90" si="29">DAYS360(E86,G86)/360</f>
        <v>2</v>
      </c>
      <c r="G86" s="193">
        <v>44500</v>
      </c>
      <c r="H86" s="194">
        <f>I86/C86</f>
        <v>5191.68</v>
      </c>
      <c r="I86" s="194">
        <v>5191.68</v>
      </c>
      <c r="J86" s="198">
        <f>I86/12</f>
        <v>432.64000000000004</v>
      </c>
      <c r="K86" s="192"/>
      <c r="L86" s="195"/>
      <c r="M86" s="195"/>
      <c r="N86" s="196">
        <v>0</v>
      </c>
      <c r="O86" s="192"/>
      <c r="P86" s="197">
        <v>0.04</v>
      </c>
      <c r="Q86" s="216"/>
      <c r="R86" s="160"/>
    </row>
    <row r="87" spans="1:18" s="145" customFormat="1" ht="17.25" customHeight="1" x14ac:dyDescent="0.2">
      <c r="A87" s="215"/>
      <c r="B87" s="284" t="s">
        <v>65</v>
      </c>
      <c r="C87" s="190">
        <v>1</v>
      </c>
      <c r="D87" s="191"/>
      <c r="E87" s="192">
        <v>43617</v>
      </c>
      <c r="F87" s="191">
        <f t="shared" si="29"/>
        <v>3</v>
      </c>
      <c r="G87" s="193">
        <v>44712</v>
      </c>
      <c r="H87" s="194">
        <f t="shared" ref="H87:H89" si="30">I87/C87</f>
        <v>5191.68</v>
      </c>
      <c r="I87" s="194">
        <v>5191.68</v>
      </c>
      <c r="J87" s="198">
        <f>I87/12</f>
        <v>432.64000000000004</v>
      </c>
      <c r="K87" s="192"/>
      <c r="L87" s="195"/>
      <c r="M87" s="195"/>
      <c r="N87" s="196">
        <v>0</v>
      </c>
      <c r="O87" s="192"/>
      <c r="P87" s="197">
        <v>0.04</v>
      </c>
      <c r="Q87" s="216"/>
      <c r="R87" s="160"/>
    </row>
    <row r="88" spans="1:18" s="145" customFormat="1" ht="17.25" customHeight="1" x14ac:dyDescent="0.2">
      <c r="A88" s="215"/>
      <c r="B88" s="284" t="s">
        <v>91</v>
      </c>
      <c r="C88" s="190">
        <v>2</v>
      </c>
      <c r="D88" s="191"/>
      <c r="E88" s="192">
        <v>44013</v>
      </c>
      <c r="F88" s="191">
        <f t="shared" si="29"/>
        <v>0.58333333333333337</v>
      </c>
      <c r="G88" s="193">
        <v>44227</v>
      </c>
      <c r="H88" s="194">
        <f t="shared" si="30"/>
        <v>5191.68</v>
      </c>
      <c r="I88" s="194">
        <v>10383.36</v>
      </c>
      <c r="J88" s="198">
        <f>I88/12</f>
        <v>865.28000000000009</v>
      </c>
      <c r="K88" s="192"/>
      <c r="L88" s="195"/>
      <c r="M88" s="195"/>
      <c r="N88" s="196">
        <v>0</v>
      </c>
      <c r="O88" s="192"/>
      <c r="P88" s="197">
        <v>0.04</v>
      </c>
      <c r="Q88" s="216"/>
      <c r="R88" s="160"/>
    </row>
    <row r="89" spans="1:18" s="145" customFormat="1" ht="17.25" customHeight="1" x14ac:dyDescent="0.2">
      <c r="A89" s="215"/>
      <c r="B89" s="284" t="s">
        <v>95</v>
      </c>
      <c r="C89" s="190">
        <v>1</v>
      </c>
      <c r="D89" s="191"/>
      <c r="E89" s="192">
        <v>44197</v>
      </c>
      <c r="F89" s="191">
        <f t="shared" si="29"/>
        <v>1</v>
      </c>
      <c r="G89" s="193">
        <v>44561</v>
      </c>
      <c r="H89" s="194">
        <f t="shared" si="30"/>
        <v>5191.68</v>
      </c>
      <c r="I89" s="194">
        <v>5191.68</v>
      </c>
      <c r="J89" s="198">
        <f>I89/12</f>
        <v>432.64000000000004</v>
      </c>
      <c r="K89" s="192"/>
      <c r="L89" s="195"/>
      <c r="M89" s="195"/>
      <c r="N89" s="196">
        <v>0</v>
      </c>
      <c r="O89" s="192"/>
      <c r="P89" s="197">
        <v>0.04</v>
      </c>
      <c r="Q89" s="216"/>
      <c r="R89" s="160"/>
    </row>
    <row r="90" spans="1:18" s="145" customFormat="1" ht="17.25" customHeight="1" x14ac:dyDescent="0.2">
      <c r="A90" s="215"/>
      <c r="B90" s="284" t="s">
        <v>96</v>
      </c>
      <c r="C90" s="190">
        <v>1</v>
      </c>
      <c r="D90" s="191"/>
      <c r="E90" s="192">
        <v>43132</v>
      </c>
      <c r="F90" s="191">
        <f t="shared" si="29"/>
        <v>2</v>
      </c>
      <c r="G90" s="193">
        <v>43861</v>
      </c>
      <c r="H90" s="194">
        <f>I90/C90</f>
        <v>5191.2</v>
      </c>
      <c r="I90" s="194">
        <v>5191.2</v>
      </c>
      <c r="J90" s="198">
        <f t="shared" ref="J90" si="31">I90/12</f>
        <v>432.59999999999997</v>
      </c>
      <c r="K90" s="192"/>
      <c r="L90" s="195"/>
      <c r="M90" s="195"/>
      <c r="N90" s="196">
        <v>0</v>
      </c>
      <c r="O90" s="192"/>
      <c r="P90" s="197">
        <v>0.04</v>
      </c>
      <c r="Q90" s="216"/>
      <c r="R90" s="160"/>
    </row>
    <row r="91" spans="1:18" s="145" customFormat="1" ht="17.25" customHeight="1" x14ac:dyDescent="0.2">
      <c r="A91" s="215"/>
      <c r="B91" s="284" t="s">
        <v>113</v>
      </c>
      <c r="C91" s="190">
        <v>1</v>
      </c>
      <c r="D91" s="191"/>
      <c r="E91" s="192">
        <v>43115</v>
      </c>
      <c r="F91" s="191">
        <f t="shared" ref="F91:F93" si="32">DAYS360(E91,G91)/360</f>
        <v>1.9972222222222222</v>
      </c>
      <c r="G91" s="193">
        <v>43844</v>
      </c>
      <c r="H91" s="194">
        <f t="shared" ref="H91:H93" si="33">I91/C91</f>
        <v>5191.2</v>
      </c>
      <c r="I91" s="194">
        <v>5191.2</v>
      </c>
      <c r="J91" s="198">
        <f t="shared" ref="J91:J93" si="34">I91/12</f>
        <v>432.59999999999997</v>
      </c>
      <c r="K91" s="192"/>
      <c r="L91" s="195"/>
      <c r="M91" s="195"/>
      <c r="N91" s="196">
        <v>0</v>
      </c>
      <c r="O91" s="192"/>
      <c r="P91" s="197">
        <v>0.04</v>
      </c>
      <c r="Q91" s="216"/>
      <c r="R91" s="160"/>
    </row>
    <row r="92" spans="1:18" s="145" customFormat="1" ht="17.25" customHeight="1" x14ac:dyDescent="0.2">
      <c r="A92" s="215"/>
      <c r="B92" s="284" t="s">
        <v>132</v>
      </c>
      <c r="C92" s="190">
        <v>1</v>
      </c>
      <c r="D92" s="191"/>
      <c r="E92" s="192">
        <v>43132</v>
      </c>
      <c r="F92" s="191">
        <f t="shared" si="32"/>
        <v>3</v>
      </c>
      <c r="G92" s="193">
        <v>44227</v>
      </c>
      <c r="H92" s="194">
        <f t="shared" si="33"/>
        <v>432.6</v>
      </c>
      <c r="I92" s="194">
        <v>432.6</v>
      </c>
      <c r="J92" s="198">
        <f t="shared" si="34"/>
        <v>36.050000000000004</v>
      </c>
      <c r="K92" s="192"/>
      <c r="L92" s="195"/>
      <c r="M92" s="195"/>
      <c r="N92" s="196">
        <v>0</v>
      </c>
      <c r="O92" s="192"/>
      <c r="P92" s="197">
        <v>0.04</v>
      </c>
      <c r="Q92" s="216"/>
      <c r="R92" s="160"/>
    </row>
    <row r="93" spans="1:18" s="145" customFormat="1" ht="17.25" customHeight="1" x14ac:dyDescent="0.2">
      <c r="A93" s="215"/>
      <c r="B93" s="284" t="s">
        <v>134</v>
      </c>
      <c r="C93" s="190">
        <v>1</v>
      </c>
      <c r="D93" s="191"/>
      <c r="E93" s="192">
        <v>43054</v>
      </c>
      <c r="F93" s="191">
        <f t="shared" si="32"/>
        <v>2.9972222222222222</v>
      </c>
      <c r="G93" s="193">
        <v>44149</v>
      </c>
      <c r="H93" s="194">
        <f t="shared" si="33"/>
        <v>4800</v>
      </c>
      <c r="I93" s="194">
        <v>4800</v>
      </c>
      <c r="J93" s="198">
        <f t="shared" si="34"/>
        <v>400</v>
      </c>
      <c r="K93" s="192"/>
      <c r="L93" s="195"/>
      <c r="M93" s="195"/>
      <c r="N93" s="196">
        <v>0</v>
      </c>
      <c r="O93" s="192"/>
      <c r="P93" s="197">
        <v>0.04</v>
      </c>
      <c r="Q93" s="216"/>
      <c r="R93" s="160"/>
    </row>
    <row r="94" spans="1:18" s="145" customFormat="1" ht="17.25" customHeight="1" x14ac:dyDescent="0.2">
      <c r="A94" s="215"/>
      <c r="B94" s="284" t="s">
        <v>165</v>
      </c>
      <c r="C94" s="190">
        <v>1</v>
      </c>
      <c r="D94" s="191"/>
      <c r="E94" s="192">
        <v>43160</v>
      </c>
      <c r="F94" s="191">
        <f t="shared" ref="F94" si="35">DAYS360(E94,G94)/360</f>
        <v>1.9944444444444445</v>
      </c>
      <c r="G94" s="193">
        <v>43890</v>
      </c>
      <c r="H94" s="194">
        <f t="shared" ref="H94" si="36">I94/C94</f>
        <v>5191.2</v>
      </c>
      <c r="I94" s="194">
        <v>5191.2</v>
      </c>
      <c r="J94" s="198">
        <f t="shared" ref="J94" si="37">I94/12</f>
        <v>432.59999999999997</v>
      </c>
      <c r="K94" s="192"/>
      <c r="L94" s="195"/>
      <c r="M94" s="195"/>
      <c r="N94" s="196">
        <v>0</v>
      </c>
      <c r="O94" s="192"/>
      <c r="P94" s="197">
        <v>0.04</v>
      </c>
      <c r="Q94" s="216"/>
      <c r="R94" s="160"/>
    </row>
    <row r="95" spans="1:18" s="145" customFormat="1" ht="17.25" customHeight="1" x14ac:dyDescent="0.2">
      <c r="A95" s="215"/>
      <c r="B95" s="285" t="s">
        <v>173</v>
      </c>
      <c r="C95" s="157">
        <v>42</v>
      </c>
      <c r="D95" s="199"/>
      <c r="E95" s="200"/>
      <c r="F95" s="199"/>
      <c r="G95" s="201"/>
      <c r="H95" s="202"/>
      <c r="I95" s="202"/>
      <c r="J95" s="203"/>
      <c r="K95" s="200"/>
      <c r="L95" s="204"/>
      <c r="M95" s="204"/>
      <c r="N95" s="204"/>
      <c r="O95" s="200"/>
      <c r="P95" s="205"/>
      <c r="Q95" s="244"/>
      <c r="R95" s="160"/>
    </row>
    <row r="96" spans="1:18" s="155" customFormat="1" ht="25.5" customHeight="1" x14ac:dyDescent="0.2">
      <c r="A96" s="251"/>
      <c r="B96" s="147" t="s">
        <v>44</v>
      </c>
      <c r="C96" s="161"/>
      <c r="D96" s="162"/>
      <c r="E96" s="147"/>
      <c r="F96" s="147"/>
      <c r="G96" s="188"/>
      <c r="H96" s="147"/>
      <c r="I96" s="149">
        <f>SUM($I$86:I94)</f>
        <v>46764.6</v>
      </c>
      <c r="J96" s="150">
        <f>I96/12</f>
        <v>3897.0499999999997</v>
      </c>
      <c r="K96" s="163"/>
      <c r="L96" s="149"/>
      <c r="M96" s="163"/>
      <c r="N96" s="163">
        <f>SUM(N86:N94)</f>
        <v>0</v>
      </c>
      <c r="O96" s="147"/>
      <c r="P96" s="154"/>
      <c r="Q96" s="227"/>
      <c r="R96" s="183"/>
    </row>
    <row r="97" spans="1:18" s="145" customFormat="1" ht="26.1" customHeight="1" thickBot="1" x14ac:dyDescent="0.25">
      <c r="A97" s="164" t="s">
        <v>45</v>
      </c>
      <c r="B97" s="144"/>
      <c r="C97" s="206"/>
      <c r="D97" s="207"/>
      <c r="E97" s="208"/>
      <c r="F97" s="209"/>
      <c r="G97" s="210"/>
      <c r="H97" s="206"/>
      <c r="I97" s="209"/>
      <c r="J97" s="209"/>
      <c r="K97" s="206"/>
      <c r="L97" s="211"/>
      <c r="M97" s="252"/>
      <c r="N97" s="252"/>
      <c r="O97" s="208"/>
      <c r="P97" s="213"/>
      <c r="Q97" s="214"/>
      <c r="R97" s="160"/>
    </row>
    <row r="98" spans="1:18" s="132" customFormat="1" ht="36.75" customHeight="1" thickBot="1" x14ac:dyDescent="0.25">
      <c r="A98" s="165" t="s">
        <v>177</v>
      </c>
      <c r="B98" s="165"/>
      <c r="C98" s="165"/>
      <c r="D98" s="166">
        <f>$D$83+$D$15</f>
        <v>8408</v>
      </c>
      <c r="E98" s="165"/>
      <c r="F98" s="165"/>
      <c r="G98" s="189"/>
      <c r="H98" s="165"/>
      <c r="I98" s="167">
        <f>SUM(I15,I83,I96)</f>
        <v>3261571.04</v>
      </c>
      <c r="J98" s="168"/>
      <c r="K98" s="165"/>
      <c r="L98" s="169"/>
      <c r="M98" s="170"/>
      <c r="N98" s="170">
        <f>N96+N83+N15</f>
        <v>57.006140365285148</v>
      </c>
      <c r="O98" s="165"/>
      <c r="P98" s="171"/>
      <c r="Q98" s="253"/>
      <c r="R98" s="185"/>
    </row>
    <row r="99" spans="1:18" ht="14.25" x14ac:dyDescent="0.25">
      <c r="A99" s="172"/>
      <c r="B99" s="172"/>
      <c r="C99" s="172"/>
      <c r="D99" s="254"/>
      <c r="E99" s="172"/>
      <c r="F99" s="172"/>
      <c r="G99" s="172"/>
      <c r="H99" s="172"/>
      <c r="I99" s="255"/>
      <c r="J99" s="255"/>
      <c r="K99" s="172"/>
      <c r="L99" s="256"/>
      <c r="M99" s="172"/>
      <c r="N99" s="172"/>
      <c r="O99" s="172"/>
      <c r="P99" s="257"/>
      <c r="Q99" s="258"/>
      <c r="R99" s="120"/>
    </row>
    <row r="100" spans="1:18" ht="14.25" x14ac:dyDescent="0.25">
      <c r="A100" s="172" t="s">
        <v>46</v>
      </c>
      <c r="B100" s="172"/>
      <c r="C100" s="172"/>
      <c r="D100" s="254"/>
      <c r="E100" s="172"/>
      <c r="F100" s="172"/>
      <c r="G100" s="172"/>
      <c r="H100" s="172"/>
      <c r="I100" s="255"/>
      <c r="J100" s="255"/>
      <c r="K100" s="172"/>
      <c r="L100" s="256"/>
      <c r="M100" s="172"/>
      <c r="N100" s="172"/>
      <c r="O100" s="172"/>
      <c r="P100" s="257"/>
      <c r="Q100" s="258"/>
      <c r="R100" s="120"/>
    </row>
    <row r="101" spans="1:18" ht="14.25" x14ac:dyDescent="0.25">
      <c r="A101" s="172" t="s">
        <v>178</v>
      </c>
      <c r="B101" s="172"/>
      <c r="C101" s="172"/>
      <c r="D101" s="254"/>
      <c r="E101" s="172"/>
      <c r="F101" s="172"/>
      <c r="G101" s="172"/>
      <c r="H101" s="172"/>
      <c r="I101" s="259"/>
      <c r="J101" s="260"/>
      <c r="K101" s="172"/>
      <c r="L101" s="256"/>
      <c r="M101" s="172"/>
      <c r="N101" s="172"/>
      <c r="O101" s="172"/>
      <c r="P101" s="257"/>
      <c r="Q101" s="258"/>
      <c r="R101" s="120"/>
    </row>
    <row r="102" spans="1:18" ht="14.25" x14ac:dyDescent="0.25">
      <c r="A102" s="172"/>
      <c r="B102" s="172"/>
      <c r="C102" s="172"/>
      <c r="D102" s="261"/>
      <c r="E102" s="172"/>
      <c r="F102" s="172"/>
      <c r="G102" s="262"/>
      <c r="H102" s="172"/>
      <c r="I102" s="263"/>
      <c r="J102" s="255"/>
      <c r="K102" s="172"/>
      <c r="L102" s="256"/>
      <c r="M102" s="172"/>
      <c r="N102" s="172"/>
      <c r="O102" s="172"/>
      <c r="P102" s="257"/>
      <c r="Q102" s="258"/>
      <c r="R102" s="120"/>
    </row>
    <row r="103" spans="1:18" ht="14.25" x14ac:dyDescent="0.25">
      <c r="A103" s="172"/>
      <c r="B103" s="172"/>
      <c r="C103" s="172"/>
      <c r="D103" s="254"/>
      <c r="E103" s="172"/>
      <c r="F103" s="172"/>
      <c r="G103" s="172"/>
      <c r="H103" s="172"/>
      <c r="I103" s="264"/>
      <c r="J103" s="255"/>
      <c r="K103" s="172"/>
      <c r="L103" s="256"/>
      <c r="M103" s="172"/>
      <c r="N103" s="172"/>
      <c r="O103" s="172"/>
      <c r="P103" s="257"/>
      <c r="Q103" s="258"/>
      <c r="R103" s="120"/>
    </row>
    <row r="104" spans="1:18" ht="14.25" x14ac:dyDescent="0.25">
      <c r="A104" s="172"/>
      <c r="B104" s="172"/>
      <c r="C104" s="172"/>
      <c r="D104" s="254"/>
      <c r="E104" s="172"/>
      <c r="F104" s="172"/>
      <c r="G104" s="172"/>
      <c r="H104" s="172"/>
      <c r="I104" s="264"/>
      <c r="J104" s="255"/>
      <c r="K104" s="172"/>
      <c r="L104" s="256"/>
      <c r="M104" s="172"/>
      <c r="N104" s="172"/>
      <c r="O104" s="172"/>
      <c r="P104" s="257"/>
      <c r="Q104" s="258"/>
      <c r="R104" s="120"/>
    </row>
    <row r="105" spans="1:18" ht="14.25" x14ac:dyDescent="0.25">
      <c r="A105" s="172"/>
      <c r="B105" s="172"/>
      <c r="C105" s="172"/>
      <c r="D105" s="254"/>
      <c r="E105" s="172"/>
      <c r="F105" s="172"/>
      <c r="G105" s="172"/>
      <c r="H105" s="172"/>
      <c r="I105" s="264"/>
      <c r="J105" s="255"/>
      <c r="K105" s="265"/>
      <c r="L105" s="256"/>
      <c r="M105" s="172"/>
      <c r="N105" s="172"/>
      <c r="O105" s="172"/>
      <c r="P105" s="257"/>
      <c r="Q105" s="258"/>
      <c r="R105" s="120"/>
    </row>
    <row r="106" spans="1:18" ht="14.25" x14ac:dyDescent="0.25">
      <c r="A106" s="172"/>
      <c r="B106" s="172"/>
      <c r="C106" s="172"/>
      <c r="D106" s="254"/>
      <c r="E106" s="172"/>
      <c r="F106" s="172"/>
      <c r="G106" s="172"/>
      <c r="H106" s="172"/>
      <c r="I106" s="264"/>
      <c r="J106" s="255"/>
      <c r="K106" s="172"/>
      <c r="L106" s="256"/>
      <c r="M106" s="172"/>
      <c r="N106" s="172"/>
      <c r="O106" s="172"/>
      <c r="P106" s="257"/>
      <c r="Q106" s="258"/>
      <c r="R106" s="120"/>
    </row>
    <row r="107" spans="1:18" ht="14.25" x14ac:dyDescent="0.25">
      <c r="A107" s="172"/>
      <c r="B107" s="172"/>
      <c r="C107" s="172"/>
      <c r="D107" s="254"/>
      <c r="E107" s="172"/>
      <c r="F107" s="172"/>
      <c r="G107" s="172"/>
      <c r="H107" s="172"/>
      <c r="I107" s="264"/>
      <c r="J107" s="255"/>
      <c r="K107" s="172"/>
      <c r="L107" s="256"/>
      <c r="M107" s="172"/>
      <c r="N107" s="172"/>
      <c r="O107" s="172"/>
      <c r="P107" s="257"/>
      <c r="Q107" s="258"/>
      <c r="R107" s="120"/>
    </row>
    <row r="108" spans="1:18" ht="14.25" x14ac:dyDescent="0.25">
      <c r="A108" s="115"/>
      <c r="B108" s="115"/>
      <c r="C108" s="115"/>
      <c r="D108" s="116"/>
      <c r="E108" s="115"/>
      <c r="F108" s="115"/>
      <c r="G108" s="115"/>
      <c r="H108" s="115"/>
      <c r="I108" s="173"/>
      <c r="J108" s="117"/>
      <c r="K108" s="115"/>
      <c r="L108" s="118"/>
      <c r="M108" s="115"/>
      <c r="N108" s="115"/>
      <c r="O108" s="115"/>
      <c r="P108" s="119"/>
      <c r="Q108" s="120"/>
      <c r="R108" s="120"/>
    </row>
    <row r="109" spans="1:18" ht="14.25" x14ac:dyDescent="0.25">
      <c r="A109" s="115"/>
      <c r="B109" s="115"/>
      <c r="C109" s="115"/>
      <c r="D109" s="116"/>
      <c r="E109" s="115"/>
      <c r="F109" s="115"/>
      <c r="G109" s="115"/>
      <c r="H109" s="115"/>
      <c r="I109" s="173"/>
      <c r="J109" s="117"/>
      <c r="K109" s="115"/>
      <c r="L109" s="118"/>
      <c r="M109" s="115"/>
      <c r="N109" s="115"/>
      <c r="O109" s="115"/>
      <c r="P109" s="119"/>
      <c r="Q109" s="120"/>
      <c r="R109" s="120"/>
    </row>
    <row r="110" spans="1:18" ht="14.25" x14ac:dyDescent="0.25">
      <c r="A110" s="115"/>
      <c r="B110" s="115"/>
      <c r="C110" s="115"/>
      <c r="D110" s="116"/>
      <c r="E110" s="115"/>
      <c r="F110" s="115"/>
      <c r="G110" s="115"/>
      <c r="H110" s="115"/>
      <c r="I110" s="173"/>
      <c r="J110" s="117"/>
      <c r="K110" s="115"/>
      <c r="L110" s="118"/>
      <c r="M110" s="115"/>
      <c r="N110" s="115"/>
      <c r="O110" s="115"/>
      <c r="P110" s="119"/>
      <c r="Q110" s="120"/>
      <c r="R110" s="120"/>
    </row>
    <row r="111" spans="1:18" ht="14.25" x14ac:dyDescent="0.25">
      <c r="A111" s="115"/>
      <c r="B111" s="115"/>
      <c r="C111" s="115"/>
      <c r="D111" s="116"/>
      <c r="E111" s="115"/>
      <c r="F111" s="115"/>
      <c r="G111" s="115"/>
      <c r="H111" s="115"/>
      <c r="I111" s="173"/>
      <c r="J111" s="117"/>
      <c r="K111" s="115"/>
      <c r="L111" s="118"/>
      <c r="M111" s="115"/>
      <c r="N111" s="115"/>
      <c r="O111" s="115"/>
      <c r="P111" s="119"/>
      <c r="Q111" s="120"/>
      <c r="R111" s="120"/>
    </row>
    <row r="112" spans="1:18" ht="14.25" x14ac:dyDescent="0.25">
      <c r="A112" s="115"/>
      <c r="B112" s="115"/>
      <c r="C112" s="115"/>
      <c r="D112" s="116"/>
      <c r="E112" s="115"/>
      <c r="F112" s="115"/>
      <c r="G112" s="115"/>
      <c r="H112" s="115"/>
      <c r="I112" s="173"/>
      <c r="J112" s="117"/>
      <c r="K112" s="115"/>
      <c r="L112" s="118"/>
      <c r="M112" s="115"/>
      <c r="N112" s="115"/>
      <c r="O112" s="115"/>
      <c r="P112" s="119"/>
      <c r="Q112" s="120"/>
      <c r="R112" s="120"/>
    </row>
    <row r="113" spans="1:18" ht="14.25" x14ac:dyDescent="0.25">
      <c r="A113" s="115"/>
      <c r="B113" s="115"/>
      <c r="C113" s="115"/>
      <c r="D113" s="116"/>
      <c r="E113" s="115"/>
      <c r="F113" s="115"/>
      <c r="G113" s="115"/>
      <c r="H113" s="115"/>
      <c r="I113" s="173"/>
      <c r="J113" s="117"/>
      <c r="K113" s="115"/>
      <c r="L113" s="118"/>
      <c r="M113" s="115"/>
      <c r="N113" s="115"/>
      <c r="O113" s="115"/>
      <c r="P113" s="119"/>
      <c r="Q113" s="120"/>
      <c r="R113" s="120"/>
    </row>
    <row r="114" spans="1:18" ht="14.25" x14ac:dyDescent="0.25">
      <c r="A114" s="115"/>
      <c r="B114" s="115"/>
      <c r="C114" s="115"/>
      <c r="D114" s="116"/>
      <c r="E114" s="115"/>
      <c r="F114" s="115"/>
      <c r="G114" s="115"/>
      <c r="H114" s="115"/>
      <c r="I114" s="173"/>
      <c r="J114" s="117"/>
      <c r="K114" s="115"/>
      <c r="L114" s="118"/>
      <c r="M114" s="115"/>
      <c r="N114" s="115"/>
      <c r="O114" s="115"/>
      <c r="P114" s="119"/>
      <c r="Q114" s="120"/>
      <c r="R114" s="120"/>
    </row>
    <row r="115" spans="1:18" ht="14.25" x14ac:dyDescent="0.25">
      <c r="A115" s="115"/>
      <c r="B115" s="115"/>
      <c r="C115" s="115"/>
      <c r="D115" s="116"/>
      <c r="E115" s="115"/>
      <c r="F115" s="115"/>
      <c r="G115" s="115"/>
      <c r="H115" s="115"/>
      <c r="I115" s="173"/>
      <c r="J115" s="117"/>
      <c r="K115" s="115"/>
      <c r="L115" s="118"/>
      <c r="M115" s="115"/>
      <c r="N115" s="115"/>
      <c r="O115" s="115"/>
      <c r="P115" s="119"/>
      <c r="Q115" s="120"/>
      <c r="R115" s="120"/>
    </row>
    <row r="116" spans="1:18" ht="14.25" x14ac:dyDescent="0.25">
      <c r="A116" s="115"/>
      <c r="B116" s="115"/>
      <c r="C116" s="115"/>
      <c r="D116" s="116"/>
      <c r="E116" s="115"/>
      <c r="F116" s="115"/>
      <c r="G116" s="115"/>
      <c r="H116" s="115"/>
      <c r="I116" s="173"/>
      <c r="J116" s="117"/>
      <c r="K116" s="115"/>
      <c r="L116" s="118"/>
      <c r="M116" s="115"/>
      <c r="N116" s="115"/>
      <c r="O116" s="115"/>
      <c r="P116" s="119"/>
      <c r="Q116" s="120"/>
      <c r="R116" s="120"/>
    </row>
    <row r="117" spans="1:18" ht="14.25" x14ac:dyDescent="0.25">
      <c r="A117" s="115"/>
      <c r="B117" s="115"/>
      <c r="C117" s="115"/>
      <c r="D117" s="116"/>
      <c r="E117" s="115"/>
      <c r="F117" s="115"/>
      <c r="G117" s="115"/>
      <c r="H117" s="115"/>
      <c r="I117" s="173"/>
      <c r="J117" s="117"/>
      <c r="K117" s="115"/>
      <c r="L117" s="118"/>
      <c r="M117" s="115"/>
      <c r="N117" s="115"/>
      <c r="O117" s="115"/>
      <c r="P117" s="119"/>
      <c r="Q117" s="120"/>
      <c r="R117" s="120"/>
    </row>
    <row r="118" spans="1:18" ht="14.25" x14ac:dyDescent="0.25">
      <c r="A118" s="115"/>
      <c r="B118" s="115"/>
      <c r="C118" s="115"/>
      <c r="D118" s="116"/>
      <c r="E118" s="115"/>
      <c r="F118" s="115"/>
      <c r="G118" s="115"/>
      <c r="H118" s="115"/>
      <c r="I118" s="173"/>
      <c r="J118" s="117"/>
      <c r="K118" s="115"/>
      <c r="L118" s="118"/>
      <c r="M118" s="115"/>
      <c r="N118" s="115"/>
      <c r="O118" s="115"/>
      <c r="P118" s="119"/>
      <c r="Q118" s="120"/>
      <c r="R118" s="120"/>
    </row>
    <row r="119" spans="1:18" ht="14.25" x14ac:dyDescent="0.25">
      <c r="A119" s="115"/>
      <c r="B119" s="115"/>
      <c r="C119" s="115"/>
      <c r="D119" s="116"/>
      <c r="E119" s="115"/>
      <c r="F119" s="115"/>
      <c r="G119" s="115"/>
      <c r="H119" s="115"/>
      <c r="I119" s="173"/>
      <c r="J119" s="117"/>
      <c r="K119" s="115"/>
      <c r="L119" s="118"/>
      <c r="M119" s="115"/>
      <c r="N119" s="115"/>
      <c r="O119" s="115"/>
      <c r="P119" s="119"/>
      <c r="Q119" s="120"/>
      <c r="R119" s="120"/>
    </row>
    <row r="120" spans="1:18" ht="14.25" x14ac:dyDescent="0.25">
      <c r="A120" s="115"/>
      <c r="B120" s="115"/>
      <c r="C120" s="115"/>
      <c r="D120" s="116"/>
      <c r="E120" s="115"/>
      <c r="F120" s="115"/>
      <c r="G120" s="115"/>
      <c r="H120" s="115"/>
      <c r="I120" s="173"/>
      <c r="J120" s="117"/>
      <c r="K120" s="115"/>
      <c r="L120" s="118"/>
      <c r="M120" s="115"/>
      <c r="N120" s="115"/>
      <c r="O120" s="115"/>
      <c r="P120" s="119"/>
      <c r="Q120" s="120"/>
      <c r="R120" s="120"/>
    </row>
    <row r="121" spans="1:18" ht="14.25" x14ac:dyDescent="0.25">
      <c r="A121" s="115"/>
      <c r="B121" s="115"/>
      <c r="C121" s="115"/>
      <c r="D121" s="116"/>
      <c r="E121" s="115"/>
      <c r="F121" s="115"/>
      <c r="G121" s="115"/>
      <c r="H121" s="115"/>
      <c r="I121" s="173"/>
      <c r="J121" s="117"/>
      <c r="K121" s="115"/>
      <c r="L121" s="118"/>
      <c r="M121" s="115"/>
      <c r="N121" s="115"/>
      <c r="O121" s="115"/>
      <c r="P121" s="119"/>
      <c r="Q121" s="120"/>
      <c r="R121" s="120"/>
    </row>
    <row r="122" spans="1:18" ht="14.25" x14ac:dyDescent="0.25">
      <c r="A122" s="115"/>
      <c r="B122" s="115"/>
      <c r="C122" s="115"/>
      <c r="D122" s="116"/>
      <c r="E122" s="115"/>
      <c r="F122" s="115"/>
      <c r="G122" s="115"/>
      <c r="H122" s="115"/>
      <c r="I122" s="173"/>
      <c r="J122" s="117"/>
      <c r="K122" s="115"/>
      <c r="L122" s="118"/>
      <c r="M122" s="115"/>
      <c r="N122" s="115"/>
      <c r="O122" s="115"/>
      <c r="P122" s="119"/>
      <c r="Q122" s="120"/>
      <c r="R122" s="120"/>
    </row>
    <row r="123" spans="1:18" ht="14.25" x14ac:dyDescent="0.25">
      <c r="A123" s="115"/>
      <c r="B123" s="115"/>
      <c r="C123" s="115"/>
      <c r="D123" s="116"/>
      <c r="E123" s="115"/>
      <c r="F123" s="115"/>
      <c r="G123" s="115"/>
      <c r="H123" s="115"/>
      <c r="I123" s="173"/>
      <c r="J123" s="117"/>
      <c r="K123" s="115"/>
      <c r="L123" s="118"/>
      <c r="M123" s="115"/>
      <c r="N123" s="115"/>
      <c r="O123" s="115"/>
      <c r="P123" s="119"/>
      <c r="Q123" s="120"/>
      <c r="R123" s="120"/>
    </row>
    <row r="124" spans="1:18" ht="14.25" x14ac:dyDescent="0.25">
      <c r="A124" s="115"/>
      <c r="B124" s="115"/>
      <c r="C124" s="115"/>
      <c r="D124" s="116"/>
      <c r="E124" s="115"/>
      <c r="F124" s="115"/>
      <c r="G124" s="115"/>
      <c r="H124" s="115"/>
      <c r="I124" s="173"/>
      <c r="J124" s="117"/>
      <c r="K124" s="115"/>
      <c r="L124" s="118"/>
      <c r="M124" s="115"/>
      <c r="N124" s="115"/>
      <c r="O124" s="115"/>
      <c r="P124" s="119"/>
      <c r="Q124" s="120"/>
      <c r="R124" s="120"/>
    </row>
    <row r="125" spans="1:18" ht="14.25" x14ac:dyDescent="0.25">
      <c r="A125" s="115"/>
      <c r="B125" s="115"/>
      <c r="C125" s="115"/>
      <c r="D125" s="116"/>
      <c r="E125" s="115"/>
      <c r="F125" s="115"/>
      <c r="G125" s="115"/>
      <c r="H125" s="115"/>
      <c r="I125" s="173"/>
      <c r="J125" s="117"/>
      <c r="K125" s="115"/>
      <c r="L125" s="118"/>
      <c r="M125" s="115"/>
      <c r="N125" s="115"/>
      <c r="O125" s="115"/>
      <c r="P125" s="119"/>
      <c r="Q125" s="120"/>
      <c r="R125" s="120"/>
    </row>
    <row r="126" spans="1:18" ht="14.25" x14ac:dyDescent="0.25">
      <c r="A126" s="115"/>
      <c r="B126" s="115"/>
      <c r="C126" s="115"/>
      <c r="D126" s="116"/>
      <c r="E126" s="115"/>
      <c r="F126" s="115"/>
      <c r="G126" s="115"/>
      <c r="H126" s="115"/>
      <c r="I126" s="173"/>
      <c r="J126" s="117"/>
      <c r="K126" s="115"/>
      <c r="L126" s="118"/>
      <c r="M126" s="115"/>
      <c r="N126" s="115"/>
      <c r="O126" s="115"/>
      <c r="P126" s="119"/>
      <c r="Q126" s="120"/>
      <c r="R126" s="120"/>
    </row>
    <row r="127" spans="1:18" ht="14.25" x14ac:dyDescent="0.25">
      <c r="A127" s="115"/>
      <c r="B127" s="115"/>
      <c r="C127" s="115"/>
      <c r="D127" s="116"/>
      <c r="E127" s="115"/>
      <c r="F127" s="115"/>
      <c r="G127" s="115"/>
      <c r="H127" s="115"/>
      <c r="I127" s="173"/>
      <c r="J127" s="117"/>
      <c r="K127" s="115"/>
      <c r="L127" s="118"/>
      <c r="M127" s="115"/>
      <c r="N127" s="115"/>
      <c r="O127" s="115"/>
      <c r="P127" s="119"/>
      <c r="Q127" s="120"/>
      <c r="R127" s="120"/>
    </row>
    <row r="128" spans="1:18" ht="14.25" x14ac:dyDescent="0.25">
      <c r="A128" s="115"/>
      <c r="B128" s="115"/>
      <c r="C128" s="115"/>
      <c r="D128" s="116"/>
      <c r="E128" s="115"/>
      <c r="F128" s="115"/>
      <c r="G128" s="115"/>
      <c r="H128" s="115"/>
      <c r="I128" s="173"/>
      <c r="J128" s="117"/>
      <c r="K128" s="115"/>
      <c r="L128" s="118"/>
      <c r="M128" s="115"/>
      <c r="N128" s="115"/>
      <c r="O128" s="115"/>
      <c r="P128" s="119"/>
      <c r="Q128" s="120"/>
      <c r="R128" s="120"/>
    </row>
    <row r="129" spans="1:18" ht="14.25" x14ac:dyDescent="0.25">
      <c r="A129" s="115"/>
      <c r="B129" s="115"/>
      <c r="C129" s="115"/>
      <c r="D129" s="116"/>
      <c r="E129" s="115"/>
      <c r="F129" s="115"/>
      <c r="G129" s="115"/>
      <c r="H129" s="115"/>
      <c r="I129" s="173"/>
      <c r="J129" s="117"/>
      <c r="K129" s="115"/>
      <c r="L129" s="118"/>
      <c r="M129" s="115"/>
      <c r="N129" s="115"/>
      <c r="O129" s="115"/>
      <c r="P129" s="119"/>
      <c r="Q129" s="120"/>
      <c r="R129" s="120"/>
    </row>
    <row r="130" spans="1:18" ht="14.25" x14ac:dyDescent="0.25">
      <c r="A130" s="115"/>
      <c r="B130" s="115"/>
      <c r="C130" s="115"/>
      <c r="D130" s="116"/>
      <c r="E130" s="115"/>
      <c r="F130" s="115"/>
      <c r="G130" s="115"/>
      <c r="H130" s="115"/>
      <c r="I130" s="173"/>
      <c r="J130" s="117"/>
      <c r="K130" s="115"/>
      <c r="L130" s="118"/>
      <c r="M130" s="115"/>
      <c r="N130" s="115"/>
      <c r="O130" s="115"/>
      <c r="P130" s="119"/>
      <c r="Q130" s="120"/>
      <c r="R130" s="120"/>
    </row>
    <row r="131" spans="1:18" ht="14.25" x14ac:dyDescent="0.25">
      <c r="A131" s="115"/>
      <c r="B131" s="115"/>
      <c r="C131" s="115"/>
      <c r="D131" s="116"/>
      <c r="E131" s="115"/>
      <c r="F131" s="115"/>
      <c r="G131" s="115"/>
      <c r="H131" s="115"/>
      <c r="I131" s="173"/>
      <c r="J131" s="117"/>
      <c r="K131" s="115"/>
      <c r="L131" s="118"/>
      <c r="M131" s="115"/>
      <c r="N131" s="115"/>
      <c r="O131" s="115"/>
      <c r="P131" s="119"/>
      <c r="Q131" s="120"/>
      <c r="R131" s="120"/>
    </row>
    <row r="132" spans="1:18" x14ac:dyDescent="0.2">
      <c r="I132" s="175"/>
    </row>
    <row r="133" spans="1:18" x14ac:dyDescent="0.2">
      <c r="I133" s="175"/>
    </row>
    <row r="134" spans="1:18" x14ac:dyDescent="0.2">
      <c r="I134" s="175"/>
    </row>
    <row r="135" spans="1:18" x14ac:dyDescent="0.2">
      <c r="I135" s="175"/>
    </row>
    <row r="136" spans="1:18" x14ac:dyDescent="0.2">
      <c r="I136" s="175"/>
    </row>
    <row r="137" spans="1:18" x14ac:dyDescent="0.2">
      <c r="I137" s="175"/>
    </row>
    <row r="138" spans="1:18" x14ac:dyDescent="0.2">
      <c r="I138" s="175"/>
    </row>
    <row r="139" spans="1:18" x14ac:dyDescent="0.2">
      <c r="I139" s="175"/>
    </row>
    <row r="140" spans="1:18" x14ac:dyDescent="0.2">
      <c r="I140" s="175"/>
    </row>
    <row r="141" spans="1:18" x14ac:dyDescent="0.2">
      <c r="I141" s="175"/>
    </row>
    <row r="142" spans="1:18" x14ac:dyDescent="0.2">
      <c r="I142" s="175"/>
    </row>
    <row r="143" spans="1:18" x14ac:dyDescent="0.2">
      <c r="I143" s="175"/>
    </row>
    <row r="144" spans="1:18" x14ac:dyDescent="0.2">
      <c r="I144" s="175"/>
    </row>
    <row r="145" spans="9:9" x14ac:dyDescent="0.2">
      <c r="I145" s="175"/>
    </row>
    <row r="146" spans="9:9" x14ac:dyDescent="0.2">
      <c r="I146" s="175"/>
    </row>
    <row r="147" spans="9:9" x14ac:dyDescent="0.2">
      <c r="I147" s="175"/>
    </row>
    <row r="148" spans="9:9" x14ac:dyDescent="0.2">
      <c r="I148" s="175"/>
    </row>
  </sheetData>
  <sheetProtection formatCells="0" formatColumns="0" formatRows="0" insertColumns="0" insertRows="0" insertHyperlinks="0" deleteColumns="0" deleteRows="0" sort="0"/>
  <mergeCells count="9">
    <mergeCell ref="O2:O3"/>
    <mergeCell ref="I6:J6"/>
    <mergeCell ref="O6:P6"/>
    <mergeCell ref="L6:M6"/>
    <mergeCell ref="A6:A7"/>
    <mergeCell ref="C6:C7"/>
    <mergeCell ref="E6:E7"/>
    <mergeCell ref="G6:G7"/>
    <mergeCell ref="B6:B7"/>
  </mergeCells>
  <phoneticPr fontId="3" type="noConversion"/>
  <pageMargins left="0.75" right="0.75" top="1" bottom="1" header="0.5" footer="0.5"/>
  <pageSetup paperSize="9" scale="42" orientation="landscape" r:id="rId1"/>
  <headerFooter alignWithMargins="0">
    <oddHeader>&amp;R&amp;G</oddHeader>
  </headerFooter>
  <colBreaks count="1" manualBreakCount="1">
    <brk id="16" min="1" max="40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indexed="56"/>
    <pageSetUpPr fitToPage="1"/>
  </sheetPr>
  <dimension ref="A1:M62"/>
  <sheetViews>
    <sheetView zoomScale="85" zoomScaleNormal="85" workbookViewId="0">
      <selection activeCell="B2" sqref="B2:B4"/>
    </sheetView>
  </sheetViews>
  <sheetFormatPr defaultColWidth="9.140625" defaultRowHeight="12.75" x14ac:dyDescent="0.2"/>
  <cols>
    <col min="1" max="1" width="2" style="1" customWidth="1"/>
    <col min="2" max="2" width="38.28515625" style="1" customWidth="1"/>
    <col min="3" max="3" width="0.5703125" style="1" customWidth="1"/>
    <col min="4" max="5" width="12.140625" style="1" customWidth="1"/>
    <col min="6" max="6" width="0.5703125" style="5" customWidth="1"/>
    <col min="7" max="16384" width="9.140625" style="1"/>
  </cols>
  <sheetData>
    <row r="1" spans="1:11" ht="14.25" x14ac:dyDescent="0.25">
      <c r="A1" s="83"/>
      <c r="B1" s="83"/>
      <c r="C1" s="83"/>
      <c r="D1" s="83"/>
      <c r="E1" s="83"/>
      <c r="F1" s="49"/>
      <c r="G1" s="19"/>
      <c r="H1" s="19"/>
    </row>
    <row r="2" spans="1:11" ht="30" customHeight="1" x14ac:dyDescent="0.25">
      <c r="A2" s="83"/>
      <c r="B2" s="286" t="str">
        <f>'Income Summary'!B2</f>
        <v>Skyrack Tower</v>
      </c>
      <c r="C2" s="83"/>
      <c r="D2" s="83"/>
      <c r="E2" s="83"/>
      <c r="F2" s="49"/>
      <c r="G2" s="19"/>
      <c r="H2" s="19"/>
    </row>
    <row r="3" spans="1:11" ht="30" customHeight="1" x14ac:dyDescent="0.25">
      <c r="A3" s="83"/>
      <c r="B3" s="287" t="s">
        <v>55</v>
      </c>
      <c r="C3" s="83"/>
      <c r="D3" s="83"/>
      <c r="E3" s="83"/>
      <c r="F3" s="49"/>
      <c r="G3" s="19"/>
      <c r="H3" s="19"/>
    </row>
    <row r="4" spans="1:11" ht="30" customHeight="1" x14ac:dyDescent="0.35">
      <c r="A4" s="83"/>
      <c r="B4" s="288">
        <f>'Tenancy Schedule'!$A$4</f>
        <v>45108</v>
      </c>
      <c r="C4" s="92"/>
      <c r="D4" s="83"/>
      <c r="E4" s="83"/>
      <c r="F4" s="50"/>
      <c r="G4" s="19"/>
      <c r="H4" s="19"/>
    </row>
    <row r="5" spans="1:11" ht="15" thickBot="1" x14ac:dyDescent="0.3">
      <c r="A5" s="83"/>
      <c r="B5" s="93"/>
      <c r="C5" s="93"/>
      <c r="D5" s="83"/>
      <c r="E5" s="83"/>
      <c r="F5" s="51"/>
      <c r="G5" s="19"/>
      <c r="H5" s="19"/>
    </row>
    <row r="6" spans="1:11" ht="12.75" customHeight="1" thickBot="1" x14ac:dyDescent="0.3">
      <c r="A6" s="19"/>
      <c r="B6" s="52"/>
      <c r="C6" s="53"/>
      <c r="D6" s="278"/>
      <c r="E6" s="278"/>
      <c r="F6" s="53"/>
      <c r="G6" s="19"/>
      <c r="H6" s="19"/>
    </row>
    <row r="7" spans="1:11" s="7" customFormat="1" ht="18.75" customHeight="1" x14ac:dyDescent="0.2">
      <c r="A7" s="31"/>
      <c r="B7" s="276" t="s">
        <v>16</v>
      </c>
      <c r="C7" s="279"/>
      <c r="D7" s="280" t="s">
        <v>6</v>
      </c>
      <c r="E7" s="282" t="s">
        <v>17</v>
      </c>
      <c r="F7" s="279"/>
      <c r="G7" s="31"/>
      <c r="H7" s="31"/>
    </row>
    <row r="8" spans="1:11" s="7" customFormat="1" ht="18.75" customHeight="1" thickBot="1" x14ac:dyDescent="0.25">
      <c r="A8" s="31"/>
      <c r="B8" s="277"/>
      <c r="C8" s="279"/>
      <c r="D8" s="281"/>
      <c r="E8" s="283"/>
      <c r="F8" s="279"/>
      <c r="G8" s="31"/>
      <c r="H8" s="31"/>
    </row>
    <row r="9" spans="1:11" s="96" customFormat="1" ht="25.5" customHeight="1" x14ac:dyDescent="0.2">
      <c r="A9" s="85"/>
      <c r="B9" s="84" t="s">
        <v>18</v>
      </c>
      <c r="C9" s="94"/>
      <c r="D9" s="95"/>
      <c r="E9" s="94"/>
      <c r="F9" s="94"/>
      <c r="G9" s="85"/>
      <c r="H9" s="85"/>
      <c r="K9" s="96" t="s">
        <v>56</v>
      </c>
    </row>
    <row r="10" spans="1:11" s="7" customFormat="1" ht="15.75" customHeight="1" x14ac:dyDescent="0.2">
      <c r="A10" s="31"/>
      <c r="B10" s="21" t="s">
        <v>19</v>
      </c>
      <c r="C10" s="54"/>
      <c r="D10" s="55">
        <v>67200</v>
      </c>
      <c r="E10" s="56">
        <f>D10/NLA</f>
        <v>7.9923882017126546</v>
      </c>
      <c r="F10" s="57"/>
      <c r="G10" s="31"/>
      <c r="H10" s="31"/>
    </row>
    <row r="11" spans="1:11" s="7" customFormat="1" ht="15.75" customHeight="1" x14ac:dyDescent="0.2">
      <c r="A11" s="31"/>
      <c r="B11" s="21" t="s">
        <v>39</v>
      </c>
      <c r="C11" s="54"/>
      <c r="D11" s="55">
        <v>22340</v>
      </c>
      <c r="E11" s="56">
        <f>D11/NLA</f>
        <v>2.6569933396764984</v>
      </c>
      <c r="F11" s="57"/>
      <c r="G11" s="31"/>
      <c r="H11" s="31"/>
    </row>
    <row r="12" spans="1:11" s="7" customFormat="1" ht="15.75" customHeight="1" x14ac:dyDescent="0.2">
      <c r="A12" s="31"/>
      <c r="B12" s="21" t="s">
        <v>20</v>
      </c>
      <c r="C12" s="54"/>
      <c r="D12" s="55">
        <v>372170.4</v>
      </c>
      <c r="E12" s="56">
        <f>D12/NLA</f>
        <v>44.263843958135112</v>
      </c>
      <c r="F12" s="57"/>
      <c r="G12" s="31"/>
      <c r="H12" s="31"/>
    </row>
    <row r="13" spans="1:11" s="7" customFormat="1" ht="9.6" customHeight="1" x14ac:dyDescent="0.2">
      <c r="A13" s="31"/>
      <c r="B13" s="20"/>
      <c r="C13" s="58"/>
      <c r="D13" s="59"/>
      <c r="E13" s="58"/>
      <c r="F13" s="57"/>
      <c r="G13" s="31"/>
      <c r="H13" s="31"/>
    </row>
    <row r="14" spans="1:11" s="96" customFormat="1" ht="25.5" customHeight="1" x14ac:dyDescent="0.2">
      <c r="A14" s="85"/>
      <c r="B14" s="86" t="s">
        <v>27</v>
      </c>
      <c r="C14" s="97"/>
      <c r="D14" s="98">
        <f>SUM(D10:D12)</f>
        <v>461710.4</v>
      </c>
      <c r="E14" s="99">
        <f>D14/NLA</f>
        <v>54.913225499524266</v>
      </c>
      <c r="F14" s="97"/>
      <c r="G14" s="85"/>
      <c r="H14" s="85"/>
    </row>
    <row r="15" spans="1:11" s="96" customFormat="1" ht="25.5" customHeight="1" x14ac:dyDescent="0.2">
      <c r="A15" s="85"/>
      <c r="B15" s="84" t="s">
        <v>21</v>
      </c>
      <c r="C15" s="100"/>
      <c r="D15" s="101"/>
      <c r="E15" s="100"/>
      <c r="F15" s="100"/>
      <c r="G15" s="85"/>
      <c r="H15" s="85"/>
    </row>
    <row r="16" spans="1:11" s="7" customFormat="1" ht="15.75" customHeight="1" x14ac:dyDescent="0.2">
      <c r="A16" s="31"/>
      <c r="B16" s="21" t="s">
        <v>174</v>
      </c>
      <c r="C16" s="61"/>
      <c r="D16" s="62">
        <v>25541.160000000003</v>
      </c>
      <c r="E16" s="63">
        <v>3.0377212178877264</v>
      </c>
      <c r="F16" s="64"/>
      <c r="G16" s="31"/>
      <c r="H16" s="31"/>
    </row>
    <row r="17" spans="1:13" s="7" customFormat="1" ht="15.75" customHeight="1" x14ac:dyDescent="0.2">
      <c r="A17" s="31"/>
      <c r="B17" s="21" t="s">
        <v>181</v>
      </c>
      <c r="C17" s="61"/>
      <c r="D17" s="62">
        <v>86809.8</v>
      </c>
      <c r="E17" s="63">
        <v>10.32466698382493</v>
      </c>
      <c r="F17" s="64"/>
      <c r="G17" s="31"/>
      <c r="H17" s="31"/>
    </row>
    <row r="18" spans="1:13" s="7" customFormat="1" ht="15.75" customHeight="1" x14ac:dyDescent="0.2">
      <c r="A18" s="31"/>
      <c r="B18" s="21" t="s">
        <v>182</v>
      </c>
      <c r="C18" s="61"/>
      <c r="D18" s="62">
        <v>85068</v>
      </c>
      <c r="E18" s="63">
        <v>10.117507136060894</v>
      </c>
      <c r="F18" s="64"/>
      <c r="G18" s="31"/>
      <c r="H18" s="31"/>
    </row>
    <row r="19" spans="1:13" s="7" customFormat="1" ht="15.75" customHeight="1" x14ac:dyDescent="0.2">
      <c r="A19" s="31"/>
      <c r="B19" s="21" t="s">
        <v>183</v>
      </c>
      <c r="C19" s="61"/>
      <c r="D19" s="62">
        <v>108000</v>
      </c>
      <c r="E19" s="63">
        <v>12.844909609895337</v>
      </c>
      <c r="F19" s="64"/>
      <c r="G19" s="31"/>
      <c r="H19" s="31"/>
    </row>
    <row r="20" spans="1:13" s="7" customFormat="1" ht="15.75" customHeight="1" x14ac:dyDescent="0.2">
      <c r="A20" s="31"/>
      <c r="B20" s="21" t="s">
        <v>184</v>
      </c>
      <c r="C20" s="61"/>
      <c r="D20" s="62">
        <v>17196</v>
      </c>
      <c r="E20" s="63">
        <v>2.0451950523311133</v>
      </c>
      <c r="F20" s="64"/>
      <c r="G20" s="31"/>
      <c r="H20" s="31"/>
    </row>
    <row r="21" spans="1:13" s="7" customFormat="1" ht="15.75" customHeight="1" x14ac:dyDescent="0.2">
      <c r="A21" s="31"/>
      <c r="B21" s="21" t="s">
        <v>185</v>
      </c>
      <c r="C21" s="61"/>
      <c r="D21" s="62">
        <v>35105.4</v>
      </c>
      <c r="E21" s="63">
        <v>4.1752378686964793</v>
      </c>
      <c r="F21" s="64"/>
      <c r="G21" s="31"/>
      <c r="H21" s="31"/>
    </row>
    <row r="22" spans="1:13" s="7" customFormat="1" ht="15.75" customHeight="1" x14ac:dyDescent="0.2">
      <c r="A22" s="31"/>
      <c r="B22" s="21" t="s">
        <v>186</v>
      </c>
      <c r="C22" s="61"/>
      <c r="D22" s="62">
        <v>19071</v>
      </c>
      <c r="E22" s="63">
        <v>2.2681969552806849</v>
      </c>
      <c r="F22" s="64"/>
      <c r="G22" s="31"/>
      <c r="H22" s="31"/>
    </row>
    <row r="23" spans="1:13" s="7" customFormat="1" ht="15.75" customHeight="1" x14ac:dyDescent="0.2">
      <c r="A23" s="31"/>
      <c r="B23" s="21" t="s">
        <v>187</v>
      </c>
      <c r="C23" s="61"/>
      <c r="D23" s="62">
        <v>12447.599999999999</v>
      </c>
      <c r="E23" s="63">
        <v>1.4804471931493814</v>
      </c>
      <c r="F23" s="64"/>
      <c r="G23" s="31"/>
      <c r="H23" s="31"/>
    </row>
    <row r="24" spans="1:13" s="7" customFormat="1" ht="15.75" customHeight="1" x14ac:dyDescent="0.2">
      <c r="A24" s="31"/>
      <c r="B24" s="21" t="s">
        <v>188</v>
      </c>
      <c r="C24" s="61"/>
      <c r="D24" s="62">
        <v>3720</v>
      </c>
      <c r="E24" s="63">
        <v>0.44243577545195051</v>
      </c>
      <c r="F24" s="64"/>
      <c r="G24" s="31"/>
      <c r="H24" s="31"/>
    </row>
    <row r="25" spans="1:13" s="7" customFormat="1" ht="15.75" customHeight="1" x14ac:dyDescent="0.2">
      <c r="A25" s="31"/>
      <c r="B25" s="21" t="s">
        <v>189</v>
      </c>
      <c r="C25" s="61"/>
      <c r="D25" s="62">
        <v>5000.0000000000009</v>
      </c>
      <c r="E25" s="63">
        <v>0.59467174119885835</v>
      </c>
      <c r="F25" s="64"/>
      <c r="G25" s="31"/>
      <c r="H25" s="31"/>
    </row>
    <row r="26" spans="1:13" s="7" customFormat="1" ht="15.75" customHeight="1" x14ac:dyDescent="0.2">
      <c r="A26" s="31"/>
      <c r="B26" s="21" t="s">
        <v>182</v>
      </c>
      <c r="C26" s="61"/>
      <c r="D26" s="62">
        <v>124152</v>
      </c>
      <c r="E26" s="63">
        <v>14.76593720266413</v>
      </c>
      <c r="F26" s="64"/>
      <c r="G26" s="31"/>
      <c r="H26" s="31"/>
    </row>
    <row r="27" spans="1:13" s="7" customFormat="1" ht="9.6" customHeight="1" x14ac:dyDescent="0.2">
      <c r="A27" s="31"/>
      <c r="B27" s="65"/>
      <c r="C27" s="66"/>
      <c r="D27" s="67"/>
      <c r="E27" s="66"/>
      <c r="F27" s="64"/>
      <c r="G27" s="31"/>
      <c r="H27" s="31"/>
    </row>
    <row r="28" spans="1:13" s="96" customFormat="1" ht="25.5" customHeight="1" x14ac:dyDescent="0.2">
      <c r="A28" s="85"/>
      <c r="B28" s="86" t="s">
        <v>28</v>
      </c>
      <c r="C28" s="97"/>
      <c r="D28" s="98">
        <f>SUM(D16:D27)</f>
        <v>522110.96</v>
      </c>
      <c r="E28" s="99">
        <f>D28/NLA</f>
        <v>62.096926736441489</v>
      </c>
      <c r="F28" s="97"/>
      <c r="G28" s="85"/>
      <c r="H28" s="85"/>
      <c r="J28" s="7"/>
      <c r="K28" s="7"/>
      <c r="L28" s="7"/>
      <c r="M28" s="7"/>
    </row>
    <row r="29" spans="1:13" ht="8.25" customHeight="1" thickBot="1" x14ac:dyDescent="0.3">
      <c r="A29" s="19"/>
      <c r="B29" s="68"/>
      <c r="C29" s="69"/>
      <c r="D29" s="70"/>
      <c r="E29" s="69"/>
      <c r="F29" s="60"/>
      <c r="G29" s="19"/>
      <c r="H29" s="19"/>
      <c r="J29" s="7"/>
      <c r="K29" s="7"/>
      <c r="L29" s="7"/>
      <c r="M29" s="7"/>
    </row>
    <row r="30" spans="1:13" ht="37.5" customHeight="1" thickBot="1" x14ac:dyDescent="0.3">
      <c r="A30" s="19"/>
      <c r="B30" s="71" t="s">
        <v>23</v>
      </c>
      <c r="C30" s="60"/>
      <c r="D30" s="72">
        <f>D14+D28</f>
        <v>983821.3600000001</v>
      </c>
      <c r="E30" s="73">
        <f>D30/NLA</f>
        <v>117.01015223596576</v>
      </c>
      <c r="F30" s="74"/>
      <c r="G30" s="19"/>
      <c r="H30" s="19"/>
      <c r="J30" s="7"/>
      <c r="K30" s="7"/>
      <c r="L30" s="7"/>
      <c r="M30" s="7"/>
    </row>
    <row r="31" spans="1:13" ht="8.25" customHeight="1" x14ac:dyDescent="0.25">
      <c r="A31" s="19"/>
      <c r="B31" s="75"/>
      <c r="C31" s="76"/>
      <c r="D31" s="19"/>
      <c r="E31" s="19"/>
      <c r="F31" s="77"/>
      <c r="G31" s="19"/>
      <c r="H31" s="19"/>
    </row>
    <row r="32" spans="1:13" ht="13.5" customHeight="1" x14ac:dyDescent="0.25">
      <c r="A32" s="19"/>
      <c r="B32" s="75"/>
      <c r="C32" s="76"/>
      <c r="D32" s="19"/>
      <c r="E32" s="19"/>
      <c r="F32" s="77"/>
      <c r="G32" s="19"/>
      <c r="H32" s="19"/>
    </row>
    <row r="33" spans="1:8" ht="14.25" x14ac:dyDescent="0.25">
      <c r="A33" s="19"/>
      <c r="B33" s="78" t="s">
        <v>46</v>
      </c>
      <c r="C33" s="22"/>
      <c r="D33" s="19"/>
      <c r="E33" s="19"/>
      <c r="F33" s="79"/>
      <c r="G33" s="19"/>
      <c r="H33" s="19"/>
    </row>
    <row r="34" spans="1:8" ht="15.6" customHeight="1" x14ac:dyDescent="0.25">
      <c r="A34" s="19"/>
      <c r="B34" s="19" t="s">
        <v>22</v>
      </c>
      <c r="C34" s="78"/>
      <c r="D34" s="19"/>
      <c r="E34" s="19"/>
      <c r="F34" s="80"/>
      <c r="G34" s="19"/>
      <c r="H34" s="19"/>
    </row>
    <row r="35" spans="1:8" ht="14.25" x14ac:dyDescent="0.25">
      <c r="A35" s="19"/>
      <c r="B35" s="19"/>
      <c r="C35" s="81"/>
      <c r="D35" s="19"/>
      <c r="E35" s="19"/>
      <c r="F35" s="82"/>
      <c r="G35" s="19"/>
      <c r="H35" s="19"/>
    </row>
    <row r="36" spans="1:8" ht="14.25" x14ac:dyDescent="0.25">
      <c r="A36" s="19"/>
      <c r="B36" s="19"/>
      <c r="C36" s="81"/>
      <c r="D36" s="19"/>
      <c r="E36" s="19"/>
      <c r="F36" s="82"/>
      <c r="G36" s="19"/>
      <c r="H36" s="19"/>
    </row>
    <row r="37" spans="1:8" ht="14.25" x14ac:dyDescent="0.25">
      <c r="A37" s="19"/>
      <c r="B37" s="19"/>
      <c r="C37" s="19"/>
      <c r="D37" s="19"/>
      <c r="E37" s="19"/>
      <c r="F37" s="49"/>
      <c r="G37" s="19"/>
      <c r="H37" s="19"/>
    </row>
    <row r="38" spans="1:8" ht="14.25" x14ac:dyDescent="0.25">
      <c r="A38" s="19"/>
      <c r="B38" s="19"/>
      <c r="C38" s="19"/>
      <c r="D38" s="19"/>
      <c r="E38" s="19"/>
      <c r="F38" s="49"/>
      <c r="G38" s="19"/>
      <c r="H38" s="19"/>
    </row>
    <row r="39" spans="1:8" ht="14.25" x14ac:dyDescent="0.25">
      <c r="A39" s="19"/>
      <c r="B39" s="19"/>
      <c r="C39" s="19"/>
      <c r="D39" s="19"/>
      <c r="E39" s="19"/>
      <c r="F39" s="49"/>
      <c r="G39" s="19"/>
      <c r="H39" s="19"/>
    </row>
    <row r="40" spans="1:8" ht="14.25" x14ac:dyDescent="0.25">
      <c r="A40" s="19"/>
      <c r="B40" s="19"/>
      <c r="C40" s="19"/>
      <c r="D40" s="19"/>
      <c r="E40" s="19"/>
      <c r="F40" s="49"/>
      <c r="G40" s="19"/>
      <c r="H40" s="19"/>
    </row>
    <row r="41" spans="1:8" ht="14.25" x14ac:dyDescent="0.25">
      <c r="A41" s="19"/>
      <c r="B41" s="19"/>
      <c r="C41" s="19"/>
      <c r="D41" s="19"/>
      <c r="E41" s="19"/>
      <c r="F41" s="49"/>
      <c r="G41" s="19"/>
      <c r="H41" s="19"/>
    </row>
    <row r="42" spans="1:8" ht="14.25" x14ac:dyDescent="0.25">
      <c r="A42" s="19"/>
      <c r="B42" s="19"/>
      <c r="C42" s="19"/>
      <c r="D42" s="19"/>
      <c r="E42" s="19"/>
      <c r="F42" s="49"/>
      <c r="G42" s="19"/>
      <c r="H42" s="19"/>
    </row>
    <row r="43" spans="1:8" ht="14.25" x14ac:dyDescent="0.25">
      <c r="A43" s="19"/>
      <c r="B43" s="19"/>
      <c r="C43" s="19"/>
      <c r="D43" s="19"/>
      <c r="E43" s="19"/>
      <c r="F43" s="49"/>
      <c r="G43" s="19"/>
      <c r="H43" s="19"/>
    </row>
    <row r="44" spans="1:8" ht="14.25" x14ac:dyDescent="0.25">
      <c r="A44" s="19"/>
      <c r="B44" s="19"/>
      <c r="C44" s="19"/>
      <c r="D44" s="19"/>
      <c r="E44" s="19"/>
      <c r="F44" s="49"/>
      <c r="G44" s="19"/>
      <c r="H44" s="19"/>
    </row>
    <row r="45" spans="1:8" ht="14.25" x14ac:dyDescent="0.25">
      <c r="A45" s="19"/>
      <c r="B45" s="19"/>
      <c r="C45" s="19"/>
      <c r="D45" s="19"/>
      <c r="E45" s="19"/>
      <c r="F45" s="49"/>
      <c r="G45" s="19"/>
      <c r="H45" s="19"/>
    </row>
    <row r="46" spans="1:8" ht="14.25" x14ac:dyDescent="0.25">
      <c r="A46" s="19"/>
      <c r="B46" s="19"/>
      <c r="C46" s="19"/>
      <c r="D46" s="19"/>
      <c r="E46" s="19"/>
      <c r="F46" s="49"/>
      <c r="G46" s="19"/>
      <c r="H46" s="19"/>
    </row>
    <row r="47" spans="1:8" ht="14.25" x14ac:dyDescent="0.25">
      <c r="A47" s="19"/>
      <c r="B47" s="19"/>
      <c r="C47" s="19"/>
      <c r="D47" s="19"/>
      <c r="E47" s="19"/>
      <c r="F47" s="49"/>
      <c r="G47" s="19"/>
      <c r="H47" s="19"/>
    </row>
    <row r="48" spans="1:8" ht="14.25" x14ac:dyDescent="0.25">
      <c r="A48" s="19"/>
      <c r="B48" s="19"/>
      <c r="C48" s="19"/>
      <c r="D48" s="19"/>
      <c r="E48" s="19"/>
      <c r="F48" s="49"/>
      <c r="G48" s="19"/>
      <c r="H48" s="19"/>
    </row>
    <row r="49" spans="1:8" ht="14.25" x14ac:dyDescent="0.25">
      <c r="A49" s="19"/>
      <c r="B49" s="19"/>
      <c r="C49" s="19"/>
      <c r="D49" s="19"/>
      <c r="E49" s="19"/>
      <c r="F49" s="49"/>
      <c r="G49" s="19"/>
      <c r="H49" s="19"/>
    </row>
    <row r="50" spans="1:8" ht="14.25" x14ac:dyDescent="0.25">
      <c r="A50" s="19"/>
      <c r="B50" s="19"/>
      <c r="C50" s="19"/>
      <c r="D50" s="19"/>
      <c r="E50" s="19"/>
      <c r="F50" s="49"/>
      <c r="G50" s="19"/>
      <c r="H50" s="19"/>
    </row>
    <row r="51" spans="1:8" ht="14.25" x14ac:dyDescent="0.25">
      <c r="A51" s="19"/>
      <c r="B51" s="19"/>
      <c r="C51" s="19"/>
      <c r="D51" s="19"/>
      <c r="E51" s="19"/>
      <c r="F51" s="49"/>
      <c r="G51" s="19"/>
      <c r="H51" s="19"/>
    </row>
    <row r="52" spans="1:8" ht="14.25" x14ac:dyDescent="0.25">
      <c r="A52" s="19"/>
      <c r="B52" s="19"/>
      <c r="C52" s="19"/>
      <c r="D52" s="19"/>
      <c r="E52" s="19"/>
      <c r="F52" s="49"/>
      <c r="G52" s="19"/>
      <c r="H52" s="19"/>
    </row>
    <row r="53" spans="1:8" ht="14.25" x14ac:dyDescent="0.25">
      <c r="A53" s="19"/>
      <c r="B53" s="19"/>
      <c r="C53" s="19"/>
      <c r="D53" s="19"/>
      <c r="E53" s="19"/>
      <c r="F53" s="49"/>
      <c r="G53" s="19"/>
      <c r="H53" s="19"/>
    </row>
    <row r="54" spans="1:8" ht="14.25" x14ac:dyDescent="0.25">
      <c r="A54" s="19"/>
      <c r="B54" s="19"/>
      <c r="C54" s="19"/>
      <c r="D54" s="19"/>
      <c r="E54" s="19"/>
      <c r="F54" s="49"/>
      <c r="G54" s="19"/>
      <c r="H54" s="19"/>
    </row>
    <row r="55" spans="1:8" ht="14.25" x14ac:dyDescent="0.25">
      <c r="A55" s="19"/>
      <c r="B55" s="19"/>
      <c r="C55" s="19"/>
      <c r="D55" s="19"/>
      <c r="E55" s="19"/>
      <c r="F55" s="49"/>
      <c r="G55" s="19"/>
      <c r="H55" s="19"/>
    </row>
    <row r="56" spans="1:8" ht="14.25" x14ac:dyDescent="0.25">
      <c r="A56" s="19"/>
      <c r="B56" s="19"/>
      <c r="C56" s="19"/>
      <c r="D56" s="19"/>
      <c r="E56" s="19"/>
      <c r="F56" s="49"/>
      <c r="G56" s="19"/>
      <c r="H56" s="19"/>
    </row>
    <row r="57" spans="1:8" ht="14.25" x14ac:dyDescent="0.25">
      <c r="A57" s="19"/>
      <c r="B57" s="19"/>
      <c r="C57" s="19"/>
      <c r="D57" s="19"/>
      <c r="E57" s="19"/>
      <c r="F57" s="49"/>
      <c r="G57" s="19"/>
      <c r="H57" s="19"/>
    </row>
    <row r="58" spans="1:8" ht="14.25" x14ac:dyDescent="0.25">
      <c r="A58" s="19"/>
      <c r="B58" s="19"/>
      <c r="C58" s="19"/>
      <c r="D58" s="19"/>
      <c r="E58" s="19"/>
      <c r="F58" s="49"/>
      <c r="G58" s="19"/>
      <c r="H58" s="19"/>
    </row>
    <row r="59" spans="1:8" ht="14.25" x14ac:dyDescent="0.25">
      <c r="A59" s="19"/>
      <c r="B59" s="19"/>
      <c r="C59" s="19"/>
      <c r="D59" s="19"/>
      <c r="E59" s="19"/>
      <c r="F59" s="49"/>
      <c r="G59" s="19"/>
      <c r="H59" s="19"/>
    </row>
    <row r="60" spans="1:8" ht="14.25" x14ac:dyDescent="0.25">
      <c r="A60" s="19"/>
      <c r="B60" s="19"/>
      <c r="C60" s="19"/>
      <c r="D60" s="19"/>
      <c r="E60" s="19"/>
      <c r="F60" s="49"/>
      <c r="G60" s="19"/>
      <c r="H60" s="19"/>
    </row>
    <row r="61" spans="1:8" ht="14.25" x14ac:dyDescent="0.25">
      <c r="A61" s="19"/>
      <c r="B61" s="19"/>
      <c r="C61" s="19"/>
      <c r="D61" s="19"/>
      <c r="E61" s="19"/>
      <c r="F61" s="49"/>
      <c r="G61" s="19"/>
      <c r="H61" s="19"/>
    </row>
    <row r="62" spans="1:8" ht="14.25" x14ac:dyDescent="0.25">
      <c r="A62" s="19"/>
      <c r="B62" s="19"/>
      <c r="C62" s="19"/>
      <c r="D62" s="19"/>
      <c r="E62" s="19"/>
      <c r="F62" s="49"/>
      <c r="G62" s="19"/>
      <c r="H62" s="19"/>
    </row>
  </sheetData>
  <sheetProtection formatCells="0" formatColumns="0" formatRows="0" insertColumns="0" insertRows="0" insertHyperlinks="0" deleteColumns="0" deleteRows="0" autoFilter="0"/>
  <mergeCells count="6">
    <mergeCell ref="B7:B8"/>
    <mergeCell ref="D6:E6"/>
    <mergeCell ref="C7:C8"/>
    <mergeCell ref="F7:F8"/>
    <mergeCell ref="D7:D8"/>
    <mergeCell ref="E7:E8"/>
  </mergeCells>
  <phoneticPr fontId="3" type="noConversion"/>
  <pageMargins left="0.75" right="0.75" top="1" bottom="1" header="0.5" footer="0.5"/>
  <pageSetup paperSize="9" scale="72" orientation="landscape" r:id="rId1"/>
  <headerFooter alignWithMargins="0"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1ed249-0adf-4383-8350-2fb268fdb390">
      <Terms xmlns="http://schemas.microsoft.com/office/infopath/2007/PartnerControls"/>
    </lcf76f155ced4ddcb4097134ff3c332f>
    <TaxCatchAll xmlns="dd61c946-4292-46b5-b105-93254812fb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752CF4F71414FBA39BA2A59DEFCA8" ma:contentTypeVersion="17" ma:contentTypeDescription="Create a new document." ma:contentTypeScope="" ma:versionID="f4806f019029be72ba07367270b555c6">
  <xsd:schema xmlns:xsd="http://www.w3.org/2001/XMLSchema" xmlns:xs="http://www.w3.org/2001/XMLSchema" xmlns:p="http://schemas.microsoft.com/office/2006/metadata/properties" xmlns:ns2="161ed249-0adf-4383-8350-2fb268fdb390" xmlns:ns3="dd61c946-4292-46b5-b105-93254812fb4d" targetNamespace="http://schemas.microsoft.com/office/2006/metadata/properties" ma:root="true" ma:fieldsID="ad510768c9ae1b0580ef5691863e8712" ns2:_="" ns3:_="">
    <xsd:import namespace="161ed249-0adf-4383-8350-2fb268fdb390"/>
    <xsd:import namespace="dd61c946-4292-46b5-b105-93254812fb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1ed249-0adf-4383-8350-2fb268fdb3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5607808-062d-4013-be02-4e8eda5b97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1c946-4292-46b5-b105-93254812fb4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e4bb8e-711e-43b7-a509-f5efc15a3e2b}" ma:internalName="TaxCatchAll" ma:showField="CatchAllData" ma:web="dd61c946-4292-46b5-b105-93254812fb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36F54B-77C8-425A-9815-8F5C35E840E1}">
  <ds:schemaRefs>
    <ds:schemaRef ds:uri="http://schemas.microsoft.com/office/2006/metadata/properties"/>
    <ds:schemaRef ds:uri="http://schemas.microsoft.com/office/infopath/2007/PartnerControls"/>
    <ds:schemaRef ds:uri="161ed249-0adf-4383-8350-2fb268fdb390"/>
    <ds:schemaRef ds:uri="dd61c946-4292-46b5-b105-93254812fb4d"/>
  </ds:schemaRefs>
</ds:datastoreItem>
</file>

<file path=customXml/itemProps2.xml><?xml version="1.0" encoding="utf-8"?>
<ds:datastoreItem xmlns:ds="http://schemas.openxmlformats.org/officeDocument/2006/customXml" ds:itemID="{3CE75BEB-AC8C-45C1-9839-1408B53EA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1ed249-0adf-4383-8350-2fb268fdb390"/>
    <ds:schemaRef ds:uri="dd61c946-4292-46b5-b105-93254812fb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86ED41-8529-4F8D-8116-045B206EBC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Income Summary</vt:lpstr>
      <vt:lpstr>Tenancy Schedule</vt:lpstr>
      <vt:lpstr>Outgoings</vt:lpstr>
      <vt:lpstr>NLA</vt:lpstr>
      <vt:lpstr>'Income Summary'!Print_Area</vt:lpstr>
      <vt:lpstr>Outgoings!Print_Area</vt:lpstr>
      <vt:lpstr>'Tenancy Schedule'!Print_Area</vt:lpstr>
      <vt:lpstr>'Tenancy Schedule'!Print_Titles</vt:lpstr>
    </vt:vector>
  </TitlesOfParts>
  <Company>Knight Frank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Tenancy Schedule</dc:title>
  <dc:creator>Jonathan Vaughan on +61 2 9036 6729</dc:creator>
  <cp:lastModifiedBy>Paul Heller</cp:lastModifiedBy>
  <cp:lastPrinted>2009-03-17T22:46:25Z</cp:lastPrinted>
  <dcterms:created xsi:type="dcterms:W3CDTF">2006-03-26T02:17:28Z</dcterms:created>
  <dcterms:modified xsi:type="dcterms:W3CDTF">2023-08-01T01:32:46Z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0x010100441752CF4F71414FBA39BA2A59DEFCA8</vt:lpwstr>
  </property>
  <property fmtid="{D5CDD505-2E9C-101B-9397-08002B2CF9AE}" pid="3" name="MediaServiceImageTags">
    <vt:lpwstr/>
  </property>
</Properties>
</file>